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660" yWindow="0" windowWidth="35540" windowHeight="25800" tabRatio="387"/>
  </bookViews>
  <sheets>
    <sheet name="Hoja1" sheetId="1" r:id="rId1"/>
    <sheet name="Hoja2" sheetId="2" r:id="rId2"/>
    <sheet name="Hoja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3" i="1" l="1"/>
  <c r="F32" i="1"/>
  <c r="B31" i="1"/>
  <c r="C20" i="1"/>
  <c r="A14" i="1"/>
  <c r="B19" i="1"/>
  <c r="B20" i="1"/>
  <c r="B34" i="1"/>
  <c r="K39" i="1"/>
  <c r="J39" i="1"/>
  <c r="I39" i="1"/>
  <c r="H39" i="1"/>
  <c r="G39" i="1"/>
  <c r="F39" i="1"/>
  <c r="E39" i="1"/>
  <c r="D39" i="1"/>
  <c r="C39" i="1"/>
  <c r="B39" i="1"/>
  <c r="C31" i="1"/>
  <c r="B10" i="1"/>
  <c r="K12" i="1"/>
  <c r="E19" i="1"/>
  <c r="F31" i="1"/>
  <c r="G19" i="1"/>
  <c r="G20" i="1"/>
  <c r="F20" i="1"/>
  <c r="F19" i="1"/>
  <c r="F21" i="1"/>
  <c r="F22" i="1"/>
  <c r="E20" i="1"/>
  <c r="E21" i="1"/>
  <c r="E22" i="1"/>
  <c r="D20" i="1"/>
  <c r="D19" i="1"/>
  <c r="D21" i="1"/>
  <c r="D22" i="1"/>
  <c r="C19" i="1"/>
  <c r="C21" i="1"/>
  <c r="C22" i="1"/>
  <c r="B32" i="1"/>
  <c r="C32" i="1"/>
  <c r="B12" i="1"/>
  <c r="C10" i="1"/>
  <c r="D10" i="1"/>
  <c r="E10" i="1"/>
  <c r="C12" i="1"/>
  <c r="D12" i="1"/>
  <c r="F10" i="1"/>
  <c r="G10" i="1"/>
  <c r="H10" i="1"/>
  <c r="J10" i="1"/>
  <c r="K10" i="1"/>
  <c r="I10" i="1"/>
  <c r="E12" i="1"/>
  <c r="F12" i="1"/>
  <c r="G12" i="1"/>
  <c r="H12" i="1"/>
  <c r="I12" i="1"/>
  <c r="J12" i="1"/>
  <c r="G21" i="1"/>
  <c r="G22" i="1"/>
  <c r="B21" i="1"/>
  <c r="B22" i="1"/>
  <c r="H20" i="1"/>
  <c r="H19" i="1"/>
  <c r="H21" i="1"/>
  <c r="H22" i="1"/>
</calcChain>
</file>

<file path=xl/sharedStrings.xml><?xml version="1.0" encoding="utf-8"?>
<sst xmlns="http://schemas.openxmlformats.org/spreadsheetml/2006/main" count="108" uniqueCount="62">
  <si>
    <t>DIASTOLE</t>
  </si>
  <si>
    <t>AREA 1</t>
  </si>
  <si>
    <t>AREA2</t>
  </si>
  <si>
    <t>AREA3</t>
  </si>
  <si>
    <t>AREA4</t>
  </si>
  <si>
    <t>AREA5</t>
  </si>
  <si>
    <t>AREA6</t>
  </si>
  <si>
    <t>AREA7</t>
  </si>
  <si>
    <t>AREA8</t>
  </si>
  <si>
    <t>AREA 9</t>
  </si>
  <si>
    <t>AREA10</t>
  </si>
  <si>
    <t>SIMPSON</t>
  </si>
  <si>
    <t>gr</t>
  </si>
  <si>
    <t>gr/m2</t>
  </si>
  <si>
    <t>ASE</t>
  </si>
  <si>
    <t>AREA  1</t>
  </si>
  <si>
    <t>AREA 2</t>
  </si>
  <si>
    <t>AREA 3</t>
  </si>
  <si>
    <t>AREA 4</t>
  </si>
  <si>
    <t>AREA 5</t>
  </si>
  <si>
    <t>AREA 6</t>
  </si>
  <si>
    <t>AREA 7</t>
  </si>
  <si>
    <t>AREA 8</t>
  </si>
  <si>
    <t>AREA 10</t>
  </si>
  <si>
    <t>INTRODUCCIÓN DE DATOS</t>
  </si>
  <si>
    <t>A1 4-CÁMARAS (cm2)</t>
  </si>
  <si>
    <t>A2 EJE LARGO (cm2)</t>
  </si>
  <si>
    <t>A3 EC plano medio (cm2)</t>
  </si>
  <si>
    <t>DIÁMETRO VI (cm)</t>
  </si>
  <si>
    <t>A4 EC plano basal (cm2)</t>
  </si>
  <si>
    <t>SÍSTOLE</t>
  </si>
  <si>
    <t>LONGITUD VI(cm)</t>
  </si>
  <si>
    <t>GROSOR IMAGEN</t>
  </si>
  <si>
    <t>NÚMERO DE CORTES</t>
  </si>
  <si>
    <t>RESULTADOS CON DIFERENTES  METODOS</t>
  </si>
  <si>
    <t xml:space="preserve">Modelo Teichholz </t>
  </si>
  <si>
    <t>Simpson modificado</t>
  </si>
  <si>
    <t>Modelo de hemiesfera</t>
  </si>
  <si>
    <t>Plano simple</t>
  </si>
  <si>
    <t xml:space="preserve">Elipsoide biplano </t>
  </si>
  <si>
    <t>Modelo triplano</t>
  </si>
  <si>
    <r>
      <rPr>
        <b/>
        <u/>
        <sz val="14"/>
        <color indexed="8"/>
        <rFont val="Calibri"/>
        <family val="2"/>
      </rPr>
      <t>MÉTODO SIMPSON</t>
    </r>
    <r>
      <rPr>
        <b/>
        <sz val="14"/>
        <color indexed="8"/>
        <rFont val="Calibri"/>
        <family val="2"/>
      </rPr>
      <t>. AREA DE LOS PLANOS EC (cm2). Máximo 10 medidas. Introducir la longitud VI, número y grosor de las imágenes (si no se conoce usar grosor 0,8)</t>
    </r>
  </si>
  <si>
    <t>CUANTIFICACIÓN MASA MIOCÁRDICA</t>
  </si>
  <si>
    <t>DIÁSTOLE</t>
  </si>
  <si>
    <t xml:space="preserve">Masa VI </t>
  </si>
  <si>
    <t>Masa VI indexada</t>
  </si>
  <si>
    <t>Peso (kg)</t>
  </si>
  <si>
    <t>Altura (cm)</t>
  </si>
  <si>
    <t>BSA (superficie corporal)</t>
  </si>
  <si>
    <t>Valorar el tipo de hipertrofia según los resultado y el esquema adjunto.</t>
  </si>
  <si>
    <t xml:space="preserve"> </t>
  </si>
  <si>
    <t>VTD</t>
  </si>
  <si>
    <t>VTS</t>
  </si>
  <si>
    <t>VS</t>
  </si>
  <si>
    <t>FE</t>
  </si>
  <si>
    <t>Grosor septo (cm)</t>
  </si>
  <si>
    <t>Pared posterior (cm)</t>
  </si>
  <si>
    <t>Grosor Relativo</t>
  </si>
  <si>
    <t xml:space="preserve">Seguir introducciendo el resto de las areas de las distintas imágenes en EC. </t>
  </si>
  <si>
    <t xml:space="preserve">  </t>
  </si>
  <si>
    <t>Fracción acortamiento</t>
  </si>
  <si>
    <t>Área de acortamiento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</si>
</sst>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u/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20"/>
      <color theme="1"/>
      <name val="Tahoma"/>
      <family val="2"/>
    </font>
    <font>
      <sz val="6"/>
      <color theme="1"/>
      <name val="Arial"/>
      <family val="2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2"/>
      <color theme="1"/>
      <name val="Tahoma"/>
      <family val="2"/>
    </font>
    <font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0" xfId="0" applyFill="1"/>
    <xf numFmtId="0" fontId="3" fillId="3" borderId="0" xfId="0" applyFont="1" applyFill="1"/>
    <xf numFmtId="0" fontId="4" fillId="0" borderId="0" xfId="0" applyFont="1"/>
    <xf numFmtId="0" fontId="0" fillId="0" borderId="0" xfId="0" applyFill="1"/>
    <xf numFmtId="0" fontId="0" fillId="4" borderId="0" xfId="0" applyFill="1"/>
    <xf numFmtId="0" fontId="6" fillId="4" borderId="0" xfId="0" applyFont="1" applyFill="1"/>
    <xf numFmtId="0" fontId="6" fillId="0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8" borderId="0" xfId="0" applyFont="1" applyFill="1"/>
    <xf numFmtId="0" fontId="0" fillId="0" borderId="0" xfId="0" applyFill="1" applyAlignment="1">
      <alignment horizontal="center"/>
    </xf>
    <xf numFmtId="0" fontId="6" fillId="2" borderId="0" xfId="0" applyFont="1" applyFill="1" applyAlignment="1">
      <alignment vertical="center"/>
    </xf>
    <xf numFmtId="0" fontId="6" fillId="4" borderId="1" xfId="0" applyFont="1" applyFill="1" applyBorder="1"/>
    <xf numFmtId="0" fontId="6" fillId="9" borderId="2" xfId="0" applyFont="1" applyFill="1" applyBorder="1"/>
    <xf numFmtId="0" fontId="6" fillId="4" borderId="3" xfId="0" applyFont="1" applyFill="1" applyBorder="1"/>
    <xf numFmtId="0" fontId="6" fillId="9" borderId="4" xfId="0" applyFont="1" applyFill="1" applyBorder="1"/>
    <xf numFmtId="0" fontId="0" fillId="0" borderId="0" xfId="0" applyBorder="1"/>
    <xf numFmtId="0" fontId="0" fillId="6" borderId="0" xfId="0" applyFill="1" applyAlignment="1">
      <alignment horizontal="left" indent="1"/>
    </xf>
    <xf numFmtId="0" fontId="0" fillId="6" borderId="0" xfId="0" applyFill="1" applyAlignment="1">
      <alignment horizontal="left" vertical="center" indent="18"/>
    </xf>
    <xf numFmtId="0" fontId="0" fillId="6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7" fillId="6" borderId="0" xfId="0" applyFont="1" applyFill="1" applyAlignment="1">
      <alignment horizontal="left" vertical="center" indent="49"/>
    </xf>
    <xf numFmtId="0" fontId="0" fillId="6" borderId="0" xfId="0" applyFill="1" applyAlignment="1">
      <alignment horizontal="left" indent="28"/>
    </xf>
    <xf numFmtId="0" fontId="0" fillId="10" borderId="0" xfId="0" applyFill="1"/>
    <xf numFmtId="0" fontId="7" fillId="0" borderId="0" xfId="0" applyFont="1" applyFill="1" applyAlignment="1">
      <alignment horizontal="left" vertical="center" indent="49"/>
    </xf>
    <xf numFmtId="0" fontId="0" fillId="11" borderId="5" xfId="0" applyFill="1" applyBorder="1" applyProtection="1">
      <protection locked="0"/>
    </xf>
    <xf numFmtId="0" fontId="8" fillId="11" borderId="5" xfId="0" applyFont="1" applyFill="1" applyBorder="1" applyProtection="1"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11" borderId="5" xfId="0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horizontal="left" vertical="center" indent="9"/>
    </xf>
    <xf numFmtId="0" fontId="10" fillId="6" borderId="0" xfId="0" applyFont="1" applyFill="1" applyAlignment="1">
      <alignment vertical="center"/>
    </xf>
    <xf numFmtId="0" fontId="11" fillId="12" borderId="0" xfId="0" applyFont="1" applyFill="1" applyAlignment="1">
      <alignment horizontal="left" indent="8"/>
    </xf>
    <xf numFmtId="0" fontId="3" fillId="12" borderId="0" xfId="0" applyFont="1" applyFill="1" applyAlignment="1">
      <alignment horizontal="left" indent="5"/>
    </xf>
    <xf numFmtId="0" fontId="3" fillId="12" borderId="0" xfId="0" applyFont="1" applyFill="1"/>
    <xf numFmtId="0" fontId="0" fillId="13" borderId="0" xfId="0" applyFill="1"/>
    <xf numFmtId="0" fontId="12" fillId="6" borderId="0" xfId="0" applyFont="1" applyFill="1" applyAlignment="1">
      <alignment horizontal="center" vertical="center"/>
    </xf>
    <xf numFmtId="0" fontId="13" fillId="6" borderId="0" xfId="0" applyFont="1" applyFill="1" applyAlignment="1">
      <alignment horizontal="left" vertical="center" indent="41"/>
    </xf>
    <xf numFmtId="0" fontId="13" fillId="0" borderId="0" xfId="0" applyFont="1" applyAlignment="1">
      <alignment horizontal="left" vertical="center" indent="42"/>
    </xf>
    <xf numFmtId="0" fontId="13" fillId="6" borderId="0" xfId="0" applyFont="1" applyFill="1" applyAlignment="1">
      <alignment horizontal="left" vertical="center" indent="28"/>
    </xf>
    <xf numFmtId="0" fontId="6" fillId="14" borderId="0" xfId="0" applyFont="1" applyFill="1" applyAlignment="1">
      <alignment vertical="center"/>
    </xf>
    <xf numFmtId="0" fontId="6" fillId="0" borderId="0" xfId="0" applyFont="1"/>
    <xf numFmtId="0" fontId="0" fillId="0" borderId="0" xfId="0" applyProtection="1">
      <protection hidden="1"/>
    </xf>
    <xf numFmtId="0" fontId="5" fillId="15" borderId="0" xfId="0" applyFont="1" applyFill="1" applyProtection="1">
      <protection hidden="1"/>
    </xf>
    <xf numFmtId="0" fontId="5" fillId="4" borderId="0" xfId="0" applyFont="1" applyFill="1" applyProtection="1">
      <protection hidden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1" Type="http://schemas.openxmlformats.org/officeDocument/2006/relationships/image" Target="../media/image11.jpeg"/><Relationship Id="rId12" Type="http://schemas.openxmlformats.org/officeDocument/2006/relationships/image" Target="../media/image12.jpeg"/><Relationship Id="rId13" Type="http://schemas.openxmlformats.org/officeDocument/2006/relationships/image" Target="../media/image13.jpeg"/><Relationship Id="rId14" Type="http://schemas.openxmlformats.org/officeDocument/2006/relationships/image" Target="../media/image14.jpeg"/><Relationship Id="rId15" Type="http://schemas.openxmlformats.org/officeDocument/2006/relationships/image" Target="../media/image15.jpeg"/><Relationship Id="rId16" Type="http://schemas.openxmlformats.org/officeDocument/2006/relationships/image" Target="../media/image16.jpeg"/><Relationship Id="rId17" Type="http://schemas.openxmlformats.org/officeDocument/2006/relationships/image" Target="../media/image17.jpeg"/><Relationship Id="rId18" Type="http://schemas.openxmlformats.org/officeDocument/2006/relationships/image" Target="../media/image18.png"/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jpeg"/><Relationship Id="rId4" Type="http://schemas.openxmlformats.org/officeDocument/2006/relationships/image" Target="../media/image4.jpeg"/><Relationship Id="rId5" Type="http://schemas.openxmlformats.org/officeDocument/2006/relationships/image" Target="../media/image5.jpeg"/><Relationship Id="rId6" Type="http://schemas.openxmlformats.org/officeDocument/2006/relationships/image" Target="../media/image6.jpeg"/><Relationship Id="rId7" Type="http://schemas.openxmlformats.org/officeDocument/2006/relationships/image" Target="../media/image7.jpeg"/><Relationship Id="rId8" Type="http://schemas.openxmlformats.org/officeDocument/2006/relationships/image" Target="../media/image8.jpeg"/><Relationship Id="rId9" Type="http://schemas.openxmlformats.org/officeDocument/2006/relationships/image" Target="../media/image9.jpeg"/><Relationship Id="rId10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4</xdr:row>
      <xdr:rowOff>19050</xdr:rowOff>
    </xdr:from>
    <xdr:to>
      <xdr:col>1</xdr:col>
      <xdr:colOff>1352550</xdr:colOff>
      <xdr:row>4</xdr:row>
      <xdr:rowOff>1476375</xdr:rowOff>
    </xdr:to>
    <xdr:pic>
      <xdr:nvPicPr>
        <xdr:cNvPr id="1026" name="4 Imagen" descr="CUATRO CAMARAS DIASTOLE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20576" r="20578"/>
        <a:stretch>
          <a:fillRect/>
        </a:stretch>
      </xdr:blipFill>
      <xdr:spPr bwMode="auto">
        <a:xfrm>
          <a:off x="1238250" y="1600200"/>
          <a:ext cx="1143000" cy="145732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4</xdr:row>
      <xdr:rowOff>19050</xdr:rowOff>
    </xdr:from>
    <xdr:to>
      <xdr:col>2</xdr:col>
      <xdr:colOff>1247775</xdr:colOff>
      <xdr:row>4</xdr:row>
      <xdr:rowOff>1466850</xdr:rowOff>
    </xdr:to>
    <xdr:pic>
      <xdr:nvPicPr>
        <xdr:cNvPr id="1027" name="9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9265" t="32716" r="32291" b="15855"/>
        <a:stretch>
          <a:fillRect/>
        </a:stretch>
      </xdr:blipFill>
      <xdr:spPr bwMode="auto">
        <a:xfrm>
          <a:off x="2809875" y="1600200"/>
          <a:ext cx="1066800" cy="14478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200025</xdr:colOff>
      <xdr:row>4</xdr:row>
      <xdr:rowOff>19050</xdr:rowOff>
    </xdr:from>
    <xdr:to>
      <xdr:col>3</xdr:col>
      <xdr:colOff>1343025</xdr:colOff>
      <xdr:row>4</xdr:row>
      <xdr:rowOff>1476375</xdr:rowOff>
    </xdr:to>
    <xdr:pic>
      <xdr:nvPicPr>
        <xdr:cNvPr id="1028" name="10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29149" t="9093" r="22235" b="8299"/>
        <a:stretch>
          <a:fillRect/>
        </a:stretch>
      </xdr:blipFill>
      <xdr:spPr bwMode="auto">
        <a:xfrm>
          <a:off x="4276725" y="1600200"/>
          <a:ext cx="1143000" cy="145732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200025</xdr:colOff>
      <xdr:row>4</xdr:row>
      <xdr:rowOff>19050</xdr:rowOff>
    </xdr:from>
    <xdr:to>
      <xdr:col>4</xdr:col>
      <xdr:colOff>1400175</xdr:colOff>
      <xdr:row>4</xdr:row>
      <xdr:rowOff>1485900</xdr:rowOff>
    </xdr:to>
    <xdr:pic>
      <xdr:nvPicPr>
        <xdr:cNvPr id="1029" name="11 Imagen" descr="length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19339" r="21092" b="2322"/>
        <a:stretch>
          <a:fillRect/>
        </a:stretch>
      </xdr:blipFill>
      <xdr:spPr bwMode="auto">
        <a:xfrm>
          <a:off x="5867400" y="1600200"/>
          <a:ext cx="1200150" cy="14668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161925</xdr:colOff>
      <xdr:row>4</xdr:row>
      <xdr:rowOff>19050</xdr:rowOff>
    </xdr:from>
    <xdr:to>
      <xdr:col>5</xdr:col>
      <xdr:colOff>1285875</xdr:colOff>
      <xdr:row>4</xdr:row>
      <xdr:rowOff>1485900</xdr:rowOff>
    </xdr:to>
    <xdr:pic>
      <xdr:nvPicPr>
        <xdr:cNvPr id="1030" name="12 Imagen" descr="diameter VI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1319" t="8791" r="24724" b="14285"/>
        <a:stretch>
          <a:fillRect/>
        </a:stretch>
      </xdr:blipFill>
      <xdr:spPr bwMode="auto">
        <a:xfrm>
          <a:off x="7524750" y="1600200"/>
          <a:ext cx="11239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200025</xdr:colOff>
      <xdr:row>4</xdr:row>
      <xdr:rowOff>19050</xdr:rowOff>
    </xdr:from>
    <xdr:to>
      <xdr:col>6</xdr:col>
      <xdr:colOff>1228725</xdr:colOff>
      <xdr:row>4</xdr:row>
      <xdr:rowOff>1476375</xdr:rowOff>
    </xdr:to>
    <xdr:pic>
      <xdr:nvPicPr>
        <xdr:cNvPr id="1031" name="13 Imagen" descr="area basal short axi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0302" t="15576" r="35117" b="19626"/>
        <a:stretch>
          <a:fillRect/>
        </a:stretch>
      </xdr:blipFill>
      <xdr:spPr bwMode="auto">
        <a:xfrm>
          <a:off x="9077325" y="1600200"/>
          <a:ext cx="1028700" cy="145732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13</xdr:row>
      <xdr:rowOff>28575</xdr:rowOff>
    </xdr:from>
    <xdr:to>
      <xdr:col>1</xdr:col>
      <xdr:colOff>1209675</xdr:colOff>
      <xdr:row>13</xdr:row>
      <xdr:rowOff>895350</xdr:rowOff>
    </xdr:to>
    <xdr:pic>
      <xdr:nvPicPr>
        <xdr:cNvPr id="1032" name="14 Imagen" descr="area basal short axis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26460" t="18835" r="29179" b="22949"/>
        <a:stretch>
          <a:fillRect/>
        </a:stretch>
      </xdr:blipFill>
      <xdr:spPr bwMode="auto">
        <a:xfrm>
          <a:off x="1362075" y="4867275"/>
          <a:ext cx="876300" cy="86677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13</xdr:row>
      <xdr:rowOff>19050</xdr:rowOff>
    </xdr:from>
    <xdr:to>
      <xdr:col>2</xdr:col>
      <xdr:colOff>1133475</xdr:colOff>
      <xdr:row>13</xdr:row>
      <xdr:rowOff>904875</xdr:rowOff>
    </xdr:to>
    <xdr:pic>
      <xdr:nvPicPr>
        <xdr:cNvPr id="1033" name="18 Imagen" descr="AREA2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2692" r="16924"/>
        <a:stretch>
          <a:fillRect/>
        </a:stretch>
      </xdr:blipFill>
      <xdr:spPr bwMode="auto">
        <a:xfrm>
          <a:off x="2914650" y="4857750"/>
          <a:ext cx="8477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352425</xdr:colOff>
      <xdr:row>13</xdr:row>
      <xdr:rowOff>38100</xdr:rowOff>
    </xdr:from>
    <xdr:to>
      <xdr:col>3</xdr:col>
      <xdr:colOff>1266825</xdr:colOff>
      <xdr:row>13</xdr:row>
      <xdr:rowOff>895350</xdr:rowOff>
    </xdr:to>
    <xdr:pic>
      <xdr:nvPicPr>
        <xdr:cNvPr id="1034" name="19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 l="25520" t="14923" r="21721" b="19159"/>
        <a:stretch>
          <a:fillRect/>
        </a:stretch>
      </xdr:blipFill>
      <xdr:spPr bwMode="auto">
        <a:xfrm>
          <a:off x="4429125" y="4876800"/>
          <a:ext cx="914400" cy="8572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34</xdr:row>
      <xdr:rowOff>57150</xdr:rowOff>
    </xdr:from>
    <xdr:to>
      <xdr:col>2</xdr:col>
      <xdr:colOff>1247775</xdr:colOff>
      <xdr:row>34</xdr:row>
      <xdr:rowOff>2533650</xdr:rowOff>
    </xdr:to>
    <xdr:pic>
      <xdr:nvPicPr>
        <xdr:cNvPr id="1035" name="21 Imagen" descr="mass.jp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13670" t="9409" r="14841"/>
        <a:stretch>
          <a:fillRect/>
        </a:stretch>
      </xdr:blipFill>
      <xdr:spPr bwMode="auto">
        <a:xfrm>
          <a:off x="1266825" y="13820775"/>
          <a:ext cx="2609850" cy="24765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333375</xdr:colOff>
      <xdr:row>22</xdr:row>
      <xdr:rowOff>152400</xdr:rowOff>
    </xdr:from>
    <xdr:to>
      <xdr:col>4</xdr:col>
      <xdr:colOff>1371600</xdr:colOff>
      <xdr:row>22</xdr:row>
      <xdr:rowOff>1466850</xdr:rowOff>
    </xdr:to>
    <xdr:pic>
      <xdr:nvPicPr>
        <xdr:cNvPr id="1036" name="39 Imagen" descr="CUATRO CAMARAS DIASTOLE.jp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 l="20576" r="20578"/>
        <a:stretch>
          <a:fillRect/>
        </a:stretch>
      </xdr:blipFill>
      <xdr:spPr bwMode="auto">
        <a:xfrm>
          <a:off x="6000750" y="7991475"/>
          <a:ext cx="1038225" cy="13144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22</xdr:row>
      <xdr:rowOff>447675</xdr:rowOff>
    </xdr:from>
    <xdr:to>
      <xdr:col>1</xdr:col>
      <xdr:colOff>1428750</xdr:colOff>
      <xdr:row>22</xdr:row>
      <xdr:rowOff>2038350</xdr:rowOff>
    </xdr:to>
    <xdr:pic>
      <xdr:nvPicPr>
        <xdr:cNvPr id="1037" name="40 Imagen" descr="diameter VI.jp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 l="31319" t="8791" r="24724" b="14285"/>
        <a:stretch>
          <a:fillRect/>
        </a:stretch>
      </xdr:blipFill>
      <xdr:spPr bwMode="auto">
        <a:xfrm>
          <a:off x="1247775" y="8286750"/>
          <a:ext cx="12096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180975</xdr:colOff>
      <xdr:row>22</xdr:row>
      <xdr:rowOff>9525</xdr:rowOff>
    </xdr:from>
    <xdr:to>
      <xdr:col>2</xdr:col>
      <xdr:colOff>1143000</xdr:colOff>
      <xdr:row>22</xdr:row>
      <xdr:rowOff>981075</xdr:rowOff>
    </xdr:to>
    <xdr:pic>
      <xdr:nvPicPr>
        <xdr:cNvPr id="1038" name="41 Imagen" descr="area basal short axi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0302" t="26575" r="35117" b="27077"/>
        <a:stretch>
          <a:fillRect/>
        </a:stretch>
      </xdr:blipFill>
      <xdr:spPr bwMode="auto">
        <a:xfrm>
          <a:off x="2809875" y="7848600"/>
          <a:ext cx="962025" cy="9715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161925</xdr:colOff>
      <xdr:row>22</xdr:row>
      <xdr:rowOff>1028700</xdr:rowOff>
    </xdr:from>
    <xdr:to>
      <xdr:col>2</xdr:col>
      <xdr:colOff>1133475</xdr:colOff>
      <xdr:row>22</xdr:row>
      <xdr:rowOff>1924050</xdr:rowOff>
    </xdr:to>
    <xdr:pic>
      <xdr:nvPicPr>
        <xdr:cNvPr id="1039" name="42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33260" t="26534" r="26373" b="23631"/>
        <a:stretch>
          <a:fillRect/>
        </a:stretch>
      </xdr:blipFill>
      <xdr:spPr bwMode="auto">
        <a:xfrm>
          <a:off x="2790825" y="8867775"/>
          <a:ext cx="971550" cy="8953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22</xdr:row>
      <xdr:rowOff>2085975</xdr:rowOff>
    </xdr:from>
    <xdr:to>
      <xdr:col>5</xdr:col>
      <xdr:colOff>1143000</xdr:colOff>
      <xdr:row>22</xdr:row>
      <xdr:rowOff>3228975</xdr:rowOff>
    </xdr:to>
    <xdr:pic>
      <xdr:nvPicPr>
        <xdr:cNvPr id="1040" name="43 Imagen" descr="length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9339" t="6615" r="21092" b="2322"/>
        <a:stretch>
          <a:fillRect/>
        </a:stretch>
      </xdr:blipFill>
      <xdr:spPr bwMode="auto">
        <a:xfrm>
          <a:off x="7515225" y="9925050"/>
          <a:ext cx="990600" cy="11430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161925</xdr:colOff>
      <xdr:row>22</xdr:row>
      <xdr:rowOff>209550</xdr:rowOff>
    </xdr:from>
    <xdr:to>
      <xdr:col>3</xdr:col>
      <xdr:colOff>1419225</xdr:colOff>
      <xdr:row>22</xdr:row>
      <xdr:rowOff>1466850</xdr:rowOff>
    </xdr:to>
    <xdr:pic>
      <xdr:nvPicPr>
        <xdr:cNvPr id="1041" name="44 Imagen" descr="area basal short axi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0302" t="26575" r="35117" b="27077"/>
        <a:stretch>
          <a:fillRect/>
        </a:stretch>
      </xdr:blipFill>
      <xdr:spPr bwMode="auto">
        <a:xfrm>
          <a:off x="4238625" y="8048625"/>
          <a:ext cx="1257300" cy="12573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2</xdr:col>
      <xdr:colOff>152400</xdr:colOff>
      <xdr:row>22</xdr:row>
      <xdr:rowOff>1943100</xdr:rowOff>
    </xdr:from>
    <xdr:to>
      <xdr:col>2</xdr:col>
      <xdr:colOff>1143000</xdr:colOff>
      <xdr:row>22</xdr:row>
      <xdr:rowOff>3162300</xdr:rowOff>
    </xdr:to>
    <xdr:pic>
      <xdr:nvPicPr>
        <xdr:cNvPr id="1042" name="45 Imagen" descr="length.jp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19339" r="21092" b="2322"/>
        <a:stretch>
          <a:fillRect/>
        </a:stretch>
      </xdr:blipFill>
      <xdr:spPr bwMode="auto">
        <a:xfrm>
          <a:off x="2781300" y="9782175"/>
          <a:ext cx="990600" cy="12192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21</xdr:row>
      <xdr:rowOff>190500</xdr:rowOff>
    </xdr:from>
    <xdr:to>
      <xdr:col>5</xdr:col>
      <xdr:colOff>1219200</xdr:colOff>
      <xdr:row>22</xdr:row>
      <xdr:rowOff>1076325</xdr:rowOff>
    </xdr:to>
    <xdr:pic>
      <xdr:nvPicPr>
        <xdr:cNvPr id="1043" name="46 Imagen" descr="CUATRO CAMARAS DIASTO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0576" t="10785" r="20578" b="7967"/>
        <a:stretch>
          <a:fillRect/>
        </a:stretch>
      </xdr:blipFill>
      <xdr:spPr bwMode="auto">
        <a:xfrm>
          <a:off x="7543800" y="7839075"/>
          <a:ext cx="1038225" cy="107632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22</xdr:row>
      <xdr:rowOff>1228725</xdr:rowOff>
    </xdr:from>
    <xdr:to>
      <xdr:col>6</xdr:col>
      <xdr:colOff>1209675</xdr:colOff>
      <xdr:row>22</xdr:row>
      <xdr:rowOff>2238375</xdr:rowOff>
    </xdr:to>
    <xdr:pic>
      <xdr:nvPicPr>
        <xdr:cNvPr id="1044" name="47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57" t="39038" r="28322" b="15855"/>
        <a:stretch>
          <a:fillRect/>
        </a:stretch>
      </xdr:blipFill>
      <xdr:spPr bwMode="auto">
        <a:xfrm>
          <a:off x="9029700" y="9067800"/>
          <a:ext cx="1057275" cy="10096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3</xdr:col>
      <xdr:colOff>142875</xdr:colOff>
      <xdr:row>22</xdr:row>
      <xdr:rowOff>1628775</xdr:rowOff>
    </xdr:from>
    <xdr:to>
      <xdr:col>3</xdr:col>
      <xdr:colOff>1438275</xdr:colOff>
      <xdr:row>22</xdr:row>
      <xdr:rowOff>2847975</xdr:rowOff>
    </xdr:to>
    <xdr:pic>
      <xdr:nvPicPr>
        <xdr:cNvPr id="1045" name="48 Imagen" descr="length.jpg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9339" t="15184" r="21092" b="10339"/>
        <a:stretch>
          <a:fillRect/>
        </a:stretch>
      </xdr:blipFill>
      <xdr:spPr bwMode="auto">
        <a:xfrm>
          <a:off x="4219575" y="9467850"/>
          <a:ext cx="1295400" cy="121920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22</xdr:row>
      <xdr:rowOff>114300</xdr:rowOff>
    </xdr:from>
    <xdr:to>
      <xdr:col>6</xdr:col>
      <xdr:colOff>1219200</xdr:colOff>
      <xdr:row>22</xdr:row>
      <xdr:rowOff>1190625</xdr:rowOff>
    </xdr:to>
    <xdr:pic>
      <xdr:nvPicPr>
        <xdr:cNvPr id="1046" name="49 Imagen" descr="CUATRO CAMARAS DIASTOLE.jp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0576" t="10785" r="20578" b="7967"/>
        <a:stretch>
          <a:fillRect/>
        </a:stretch>
      </xdr:blipFill>
      <xdr:spPr bwMode="auto">
        <a:xfrm>
          <a:off x="9058275" y="7953375"/>
          <a:ext cx="1038225" cy="107632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22</xdr:row>
      <xdr:rowOff>1085850</xdr:rowOff>
    </xdr:from>
    <xdr:to>
      <xdr:col>5</xdr:col>
      <xdr:colOff>1181100</xdr:colOff>
      <xdr:row>22</xdr:row>
      <xdr:rowOff>2066925</xdr:rowOff>
    </xdr:to>
    <xdr:pic>
      <xdr:nvPicPr>
        <xdr:cNvPr id="1047" name="50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57" t="32716" r="28322" b="21715"/>
        <a:stretch>
          <a:fillRect/>
        </a:stretch>
      </xdr:blipFill>
      <xdr:spPr bwMode="auto">
        <a:xfrm>
          <a:off x="7515225" y="8924925"/>
          <a:ext cx="1028700" cy="98107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76200</xdr:colOff>
      <xdr:row>22</xdr:row>
      <xdr:rowOff>1104900</xdr:rowOff>
    </xdr:from>
    <xdr:to>
      <xdr:col>7</xdr:col>
      <xdr:colOff>1057275</xdr:colOff>
      <xdr:row>22</xdr:row>
      <xdr:rowOff>2015267</xdr:rowOff>
    </xdr:to>
    <xdr:pic>
      <xdr:nvPicPr>
        <xdr:cNvPr id="1048" name="51 Imagen" descr="DOS CAMARAS DIASTOLE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l="33260" t="26534" r="26373" b="23631"/>
        <a:stretch>
          <a:fillRect/>
        </a:stretch>
      </xdr:blipFill>
      <xdr:spPr bwMode="auto">
        <a:xfrm>
          <a:off x="10467975" y="8943975"/>
          <a:ext cx="981075" cy="910367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4</xdr:col>
      <xdr:colOff>352425</xdr:colOff>
      <xdr:row>22</xdr:row>
      <xdr:rowOff>1600200</xdr:rowOff>
    </xdr:from>
    <xdr:to>
      <xdr:col>4</xdr:col>
      <xdr:colOff>1400175</xdr:colOff>
      <xdr:row>22</xdr:row>
      <xdr:rowOff>2876550</xdr:rowOff>
    </xdr:to>
    <xdr:pic>
      <xdr:nvPicPr>
        <xdr:cNvPr id="1049" name="52 Imagen" descr="length.jpg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 l="19339" r="21092" b="2322"/>
        <a:stretch>
          <a:fillRect/>
        </a:stretch>
      </xdr:blipFill>
      <xdr:spPr bwMode="auto">
        <a:xfrm>
          <a:off x="6019800" y="9439275"/>
          <a:ext cx="1047750" cy="1276350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7</xdr:col>
      <xdr:colOff>47625</xdr:colOff>
      <xdr:row>22</xdr:row>
      <xdr:rowOff>66675</xdr:rowOff>
    </xdr:from>
    <xdr:to>
      <xdr:col>7</xdr:col>
      <xdr:colOff>1038225</xdr:colOff>
      <xdr:row>22</xdr:row>
      <xdr:rowOff>1047750</xdr:rowOff>
    </xdr:to>
    <xdr:pic>
      <xdr:nvPicPr>
        <xdr:cNvPr id="1050" name="54 Imagen" descr="area basal short axis.jp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0302" t="26575" r="35117" b="27077"/>
        <a:stretch>
          <a:fillRect/>
        </a:stretch>
      </xdr:blipFill>
      <xdr:spPr bwMode="auto">
        <a:xfrm>
          <a:off x="10439400" y="7905750"/>
          <a:ext cx="990600" cy="98107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22</xdr:row>
      <xdr:rowOff>2257425</xdr:rowOff>
    </xdr:from>
    <xdr:to>
      <xdr:col>6</xdr:col>
      <xdr:colOff>1219200</xdr:colOff>
      <xdr:row>22</xdr:row>
      <xdr:rowOff>3228975</xdr:rowOff>
    </xdr:to>
    <xdr:pic>
      <xdr:nvPicPr>
        <xdr:cNvPr id="1051" name="55 Imagen" descr="AREA2.jp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12692" r="16924" b="12572"/>
        <a:stretch>
          <a:fillRect/>
        </a:stretch>
      </xdr:blipFill>
      <xdr:spPr bwMode="auto">
        <a:xfrm>
          <a:off x="9058275" y="10096500"/>
          <a:ext cx="10382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7</xdr:col>
      <xdr:colOff>209550</xdr:colOff>
      <xdr:row>22</xdr:row>
      <xdr:rowOff>1943100</xdr:rowOff>
    </xdr:from>
    <xdr:ext cx="539122" cy="374141"/>
    <xdr:sp macro="" textlink="">
      <xdr:nvSpPr>
        <xdr:cNvPr id="57" name="56 CuadroTexto"/>
        <xdr:cNvSpPr txBox="1"/>
      </xdr:nvSpPr>
      <xdr:spPr>
        <a:xfrm>
          <a:off x="10601325" y="9782175"/>
          <a:ext cx="539122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es-ES" sz="1800" b="1"/>
            <a:t>etc.</a:t>
          </a:r>
        </a:p>
      </xdr:txBody>
    </xdr:sp>
    <xdr:clientData/>
  </xdr:oneCellAnchor>
  <xdr:twoCellAnchor editAs="oneCell">
    <xdr:from>
      <xdr:col>7</xdr:col>
      <xdr:colOff>142875</xdr:colOff>
      <xdr:row>22</xdr:row>
      <xdr:rowOff>2409824</xdr:rowOff>
    </xdr:from>
    <xdr:to>
      <xdr:col>7</xdr:col>
      <xdr:colOff>828040</xdr:colOff>
      <xdr:row>22</xdr:row>
      <xdr:rowOff>3200399</xdr:rowOff>
    </xdr:to>
    <xdr:pic>
      <xdr:nvPicPr>
        <xdr:cNvPr id="31" name="43 Imagen" descr="length.jp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19339" t="6615" r="21092" b="2322"/>
        <a:stretch>
          <a:fillRect/>
        </a:stretch>
      </xdr:blipFill>
      <xdr:spPr bwMode="auto">
        <a:xfrm>
          <a:off x="10534650" y="10248899"/>
          <a:ext cx="685165" cy="790575"/>
        </a:xfrm>
        <a:prstGeom prst="rect">
          <a:avLst/>
        </a:prstGeom>
        <a:noFill/>
        <a:ln w="9525">
          <a:solidFill>
            <a:srgbClr val="92D050"/>
          </a:solidFill>
          <a:miter lim="800000"/>
          <a:headEnd/>
          <a:tailEnd/>
        </a:ln>
      </xdr:spPr>
    </xdr:pic>
    <xdr:clientData/>
  </xdr:twoCellAnchor>
  <xdr:twoCellAnchor>
    <xdr:from>
      <xdr:col>3</xdr:col>
      <xdr:colOff>774701</xdr:colOff>
      <xdr:row>34</xdr:row>
      <xdr:rowOff>63500</xdr:rowOff>
    </xdr:from>
    <xdr:to>
      <xdr:col>5</xdr:col>
      <xdr:colOff>667535</xdr:colOff>
      <xdr:row>34</xdr:row>
      <xdr:rowOff>2501900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851401" y="13868400"/>
          <a:ext cx="3182134" cy="2438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8" zoomScale="150" zoomScaleNormal="150" zoomScalePageLayoutView="150" workbookViewId="0">
      <selection activeCell="D9" sqref="D9"/>
    </sheetView>
  </sheetViews>
  <sheetFormatPr baseColWidth="10" defaultRowHeight="14" x14ac:dyDescent="0"/>
  <cols>
    <col min="1" max="1" width="15.5" customWidth="1"/>
    <col min="2" max="2" width="24" customWidth="1"/>
    <col min="3" max="3" width="21.6640625" customWidth="1"/>
    <col min="4" max="4" width="23.83203125" customWidth="1"/>
    <col min="5" max="5" width="25.5" customWidth="1"/>
    <col min="6" max="7" width="22.6640625" customWidth="1"/>
    <col min="8" max="8" width="17.33203125" customWidth="1"/>
    <col min="9" max="9" width="11.33203125" customWidth="1"/>
  </cols>
  <sheetData>
    <row r="1" spans="1:11" ht="45" customHeight="1">
      <c r="A1" s="41" t="s">
        <v>24</v>
      </c>
      <c r="B1" s="22"/>
      <c r="C1" s="9"/>
      <c r="D1" s="9"/>
      <c r="E1" s="9"/>
      <c r="F1" s="9"/>
      <c r="G1" s="9"/>
    </row>
    <row r="2" spans="1:11" ht="21" customHeight="1">
      <c r="B2" s="44" t="s">
        <v>25</v>
      </c>
      <c r="C2" s="44" t="s">
        <v>26</v>
      </c>
      <c r="D2" s="44" t="s">
        <v>27</v>
      </c>
      <c r="E2" s="44" t="s">
        <v>31</v>
      </c>
      <c r="F2" s="44" t="s">
        <v>28</v>
      </c>
      <c r="G2" s="44" t="s">
        <v>29</v>
      </c>
      <c r="H2" s="25"/>
    </row>
    <row r="3" spans="1:11" ht="29.25" customHeight="1">
      <c r="A3" s="14" t="s">
        <v>0</v>
      </c>
      <c r="B3" s="30" t="s">
        <v>50</v>
      </c>
      <c r="C3" s="30" t="s">
        <v>50</v>
      </c>
      <c r="D3" s="30" t="s">
        <v>50</v>
      </c>
      <c r="E3" s="30" t="s">
        <v>50</v>
      </c>
      <c r="F3" s="30" t="s">
        <v>50</v>
      </c>
      <c r="G3" s="30" t="s">
        <v>50</v>
      </c>
    </row>
    <row r="4" spans="1:11" ht="29.25" customHeight="1">
      <c r="A4" s="1" t="s">
        <v>30</v>
      </c>
      <c r="B4" s="30" t="s">
        <v>50</v>
      </c>
      <c r="C4" s="30" t="s">
        <v>50</v>
      </c>
      <c r="D4" s="30" t="s">
        <v>50</v>
      </c>
      <c r="E4" s="30" t="s">
        <v>50</v>
      </c>
      <c r="F4" s="30" t="s">
        <v>50</v>
      </c>
      <c r="G4" s="30" t="s">
        <v>50</v>
      </c>
    </row>
    <row r="5" spans="1:11" ht="120.75" customHeight="1">
      <c r="B5" s="9"/>
      <c r="C5" s="9"/>
      <c r="D5" s="9"/>
      <c r="E5" s="9"/>
      <c r="F5" s="9"/>
      <c r="G5" s="9"/>
    </row>
    <row r="6" spans="1:11" s="4" customFormat="1" ht="19.5" customHeight="1">
      <c r="A6" s="8"/>
      <c r="B6" s="8"/>
      <c r="C6" s="8"/>
      <c r="D6" s="8"/>
      <c r="E6" s="8"/>
      <c r="F6" s="8"/>
      <c r="G6" s="8"/>
    </row>
    <row r="7" spans="1:11" s="13" customFormat="1" ht="24.75" customHeight="1">
      <c r="A7" s="34" t="s">
        <v>41</v>
      </c>
      <c r="B7" s="23"/>
      <c r="C7" s="23"/>
      <c r="D7" s="23"/>
      <c r="E7" s="23"/>
      <c r="F7" s="23"/>
      <c r="G7" s="23"/>
      <c r="H7" s="23"/>
      <c r="I7" s="24"/>
      <c r="J7" s="24"/>
      <c r="K7" s="24"/>
    </row>
    <row r="8" spans="1:11" ht="18" customHeight="1">
      <c r="B8" s="45" t="s">
        <v>1</v>
      </c>
      <c r="C8" s="45" t="s">
        <v>2</v>
      </c>
      <c r="D8" s="45" t="s">
        <v>3</v>
      </c>
      <c r="E8" s="45" t="s">
        <v>4</v>
      </c>
      <c r="F8" s="45" t="s">
        <v>5</v>
      </c>
      <c r="G8" s="45" t="s">
        <v>6</v>
      </c>
      <c r="H8" s="45" t="s">
        <v>7</v>
      </c>
      <c r="I8" s="45" t="s">
        <v>8</v>
      </c>
      <c r="J8" s="45" t="s">
        <v>9</v>
      </c>
      <c r="K8" s="45" t="s">
        <v>10</v>
      </c>
    </row>
    <row r="9" spans="1:11" ht="24" customHeight="1">
      <c r="A9" s="11" t="s">
        <v>0</v>
      </c>
      <c r="B9" s="30" t="s">
        <v>50</v>
      </c>
      <c r="C9" s="30" t="s">
        <v>50</v>
      </c>
      <c r="D9" s="30" t="s">
        <v>50</v>
      </c>
      <c r="E9" s="30" t="s">
        <v>59</v>
      </c>
      <c r="F9" s="30" t="s">
        <v>50</v>
      </c>
      <c r="G9" s="30" t="s">
        <v>50</v>
      </c>
      <c r="H9" s="30" t="s">
        <v>50</v>
      </c>
      <c r="I9" s="30" t="s">
        <v>50</v>
      </c>
      <c r="J9" s="30" t="s">
        <v>50</v>
      </c>
      <c r="K9" s="30" t="s">
        <v>50</v>
      </c>
    </row>
    <row r="10" spans="1:11" ht="20.25" hidden="1" customHeight="1">
      <c r="B10" s="31" t="e">
        <f>B9*(B13+A14)</f>
        <v>#VALUE!</v>
      </c>
      <c r="C10" s="31" t="e">
        <f>C9*(B13+A14)</f>
        <v>#VALUE!</v>
      </c>
      <c r="D10" s="31" t="e">
        <f>D9*(B13+A14)</f>
        <v>#VALUE!</v>
      </c>
      <c r="E10" s="31" t="e">
        <f>E9*(B13+A14)</f>
        <v>#VALUE!</v>
      </c>
      <c r="F10" s="31" t="e">
        <f>F9*(B13+A14)</f>
        <v>#VALUE!</v>
      </c>
      <c r="G10" s="31" t="e">
        <f>G9*(B13+A14)</f>
        <v>#VALUE!</v>
      </c>
      <c r="H10" s="31" t="e">
        <f>H9*(B13+A14)</f>
        <v>#VALUE!</v>
      </c>
      <c r="I10" s="31" t="e">
        <f>I9*(B13+A14)</f>
        <v>#VALUE!</v>
      </c>
      <c r="J10" s="31" t="e">
        <f>J9*(B13+A14)</f>
        <v>#VALUE!</v>
      </c>
      <c r="K10" s="31" t="e">
        <f>K9*(B13+A14)</f>
        <v>#VALUE!</v>
      </c>
    </row>
    <row r="11" spans="1:11" ht="24" customHeight="1">
      <c r="A11" s="1" t="s">
        <v>30</v>
      </c>
      <c r="B11" s="30" t="s">
        <v>50</v>
      </c>
      <c r="C11" s="30" t="s">
        <v>59</v>
      </c>
      <c r="D11" s="30" t="s">
        <v>50</v>
      </c>
      <c r="E11" s="30" t="s">
        <v>50</v>
      </c>
      <c r="F11" s="30" t="s">
        <v>50</v>
      </c>
      <c r="G11" s="30" t="s">
        <v>50</v>
      </c>
      <c r="H11" s="30" t="s">
        <v>50</v>
      </c>
      <c r="I11" s="30" t="s">
        <v>50</v>
      </c>
      <c r="J11" s="30" t="s">
        <v>50</v>
      </c>
      <c r="K11" s="30" t="s">
        <v>50</v>
      </c>
    </row>
    <row r="12" spans="1:11" ht="4.5" hidden="1" customHeight="1">
      <c r="B12" s="3" t="e">
        <f>B11*(B13+A14)</f>
        <v>#VALUE!</v>
      </c>
      <c r="C12" s="3" t="e">
        <f>C11*(B13+A14)</f>
        <v>#VALUE!</v>
      </c>
      <c r="D12" s="3" t="e">
        <f>D11*(B13+A14)</f>
        <v>#VALUE!</v>
      </c>
      <c r="E12" s="3" t="e">
        <f>E11*(B13+A14)</f>
        <v>#VALUE!</v>
      </c>
      <c r="F12" s="3" t="e">
        <f>F11*(B13+A14)</f>
        <v>#VALUE!</v>
      </c>
      <c r="G12" s="3" t="e">
        <f>G11*(B13+A14)</f>
        <v>#VALUE!</v>
      </c>
      <c r="H12" s="3" t="e">
        <f>H11*(B13+A14)</f>
        <v>#VALUE!</v>
      </c>
      <c r="I12" s="3" t="e">
        <f>I11*(B13+A14)</f>
        <v>#VALUE!</v>
      </c>
      <c r="J12" s="3" t="e">
        <f>J11*(B13+A14)</f>
        <v>#VALUE!</v>
      </c>
      <c r="K12" s="3" t="e">
        <f>K11*(B13+A14)</f>
        <v>#VALUE!</v>
      </c>
    </row>
    <row r="13" spans="1:11" ht="25.5" customHeight="1">
      <c r="A13" s="12" t="s">
        <v>32</v>
      </c>
      <c r="B13" s="32">
        <v>0.8</v>
      </c>
      <c r="C13" s="12" t="s">
        <v>33</v>
      </c>
      <c r="D13" s="32">
        <v>10</v>
      </c>
    </row>
    <row r="14" spans="1:11" s="4" customFormat="1" ht="76.5" customHeight="1">
      <c r="A14" s="4" t="e">
        <f>(E3-(D13*B13))/D13</f>
        <v>#VALUE!</v>
      </c>
      <c r="B14" s="9"/>
      <c r="C14" s="9"/>
      <c r="D14" s="9"/>
      <c r="E14" s="35" t="s">
        <v>58</v>
      </c>
      <c r="F14" s="9"/>
      <c r="G14" s="9"/>
      <c r="H14" s="9"/>
      <c r="I14" s="9"/>
      <c r="J14" s="9"/>
      <c r="K14" s="9"/>
    </row>
    <row r="15" spans="1:11" hidden="1"/>
    <row r="16" spans="1:11" s="4" customFormat="1" ht="39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spans="1:11" ht="36" customHeight="1">
      <c r="A17" s="42" t="s">
        <v>34</v>
      </c>
      <c r="B17" s="26"/>
      <c r="C17" s="26"/>
      <c r="D17" s="26"/>
      <c r="E17" s="26"/>
      <c r="F17" s="26"/>
      <c r="G17" s="26"/>
      <c r="H17" s="26"/>
      <c r="I17" s="29"/>
    </row>
    <row r="18" spans="1:11" ht="24.75" customHeight="1">
      <c r="B18" s="2" t="s">
        <v>35</v>
      </c>
      <c r="C18" s="2" t="s">
        <v>36</v>
      </c>
      <c r="D18" s="2" t="s">
        <v>37</v>
      </c>
      <c r="E18" s="2" t="s">
        <v>38</v>
      </c>
      <c r="F18" s="2" t="s">
        <v>39</v>
      </c>
      <c r="G18" s="2" t="s">
        <v>40</v>
      </c>
      <c r="H18" s="2" t="s">
        <v>11</v>
      </c>
    </row>
    <row r="19" spans="1:11">
      <c r="A19" t="s">
        <v>51</v>
      </c>
      <c r="B19" s="46" t="e">
        <f>7*POWER(F3,3)/(2.4+F3)</f>
        <v>#VALUE!</v>
      </c>
      <c r="C19" s="46" t="e">
        <f>(G3+(G3+D3)/2+D3/3)*E3/3</f>
        <v>#VALUE!</v>
      </c>
      <c r="D19" s="46" t="e">
        <f>(G3+2*G3/3)*E3/2</f>
        <v>#VALUE!</v>
      </c>
      <c r="E19" s="46" t="e">
        <f>8*POWER(B3,2)/(3*PI()*E3)</f>
        <v>#VALUE!</v>
      </c>
      <c r="F19" s="46" t="e">
        <f>8*B3*C3/(3*PI()*E3)</f>
        <v>#VALUE!</v>
      </c>
      <c r="G19" s="46" t="e">
        <f>POWER((B3*C3*D3),0.5)*(4/3)/SQRT(3.14*0.752)</f>
        <v>#VALUE!</v>
      </c>
      <c r="H19" s="46" t="e">
        <f>SUM(B10,C10,D10,E10,F10,G10,H10,I10,J10,K10)</f>
        <v>#VALUE!</v>
      </c>
    </row>
    <row r="20" spans="1:11">
      <c r="A20" t="s">
        <v>52</v>
      </c>
      <c r="B20" s="46" t="e">
        <f>7*POWER(F4,3)/(2.4+F4)</f>
        <v>#VALUE!</v>
      </c>
      <c r="C20" s="46" t="e">
        <f>(G4+(G4+D4)/2+D4/3)*E4/3</f>
        <v>#VALUE!</v>
      </c>
      <c r="D20" s="46" t="e">
        <f>(G4+2*G4/3)*E4/2</f>
        <v>#VALUE!</v>
      </c>
      <c r="E20" s="46" t="e">
        <f>8*POWER(B4,2)/(3*PI()*E4)</f>
        <v>#VALUE!</v>
      </c>
      <c r="F20" s="46" t="e">
        <f>8*B4*C4/(3*PI()*E4)</f>
        <v>#VALUE!</v>
      </c>
      <c r="G20" s="46" t="e">
        <f>POWER((B4*C4*D4),0.5)*(4/3)/SQRT(3.14*0.752)</f>
        <v>#VALUE!</v>
      </c>
      <c r="H20" s="46" t="e">
        <f>SUM(B12,C12,D12,E12,F12,G12,H12,I12,J12,K12)</f>
        <v>#VALUE!</v>
      </c>
    </row>
    <row r="21" spans="1:11">
      <c r="A21" t="s">
        <v>53</v>
      </c>
      <c r="B21" s="46" t="e">
        <f t="shared" ref="B21:H21" si="0">B19-B20</f>
        <v>#VALUE!</v>
      </c>
      <c r="C21" s="46" t="e">
        <f t="shared" si="0"/>
        <v>#VALUE!</v>
      </c>
      <c r="D21" s="46" t="e">
        <f t="shared" si="0"/>
        <v>#VALUE!</v>
      </c>
      <c r="E21" s="46" t="e">
        <f t="shared" si="0"/>
        <v>#VALUE!</v>
      </c>
      <c r="F21" s="46" t="e">
        <f t="shared" si="0"/>
        <v>#VALUE!</v>
      </c>
      <c r="G21" s="46" t="e">
        <f t="shared" si="0"/>
        <v>#VALUE!</v>
      </c>
      <c r="H21" s="46" t="e">
        <f t="shared" si="0"/>
        <v>#VALUE!</v>
      </c>
    </row>
    <row r="22" spans="1:11">
      <c r="A22" t="s">
        <v>54</v>
      </c>
      <c r="B22" s="47" t="e">
        <f t="shared" ref="B22:G22" si="1">(B21/B19)*100</f>
        <v>#VALUE!</v>
      </c>
      <c r="C22" s="48" t="e">
        <f t="shared" si="1"/>
        <v>#VALUE!</v>
      </c>
      <c r="D22" s="48" t="e">
        <f t="shared" si="1"/>
        <v>#VALUE!</v>
      </c>
      <c r="E22" s="48" t="e">
        <f t="shared" si="1"/>
        <v>#VALUE!</v>
      </c>
      <c r="F22" s="48" t="e">
        <f t="shared" si="1"/>
        <v>#VALUE!</v>
      </c>
      <c r="G22" s="48" t="e">
        <f t="shared" si="1"/>
        <v>#VALUE!</v>
      </c>
      <c r="H22" s="48" t="e">
        <f>(H21/H19)*100</f>
        <v>#VALUE!</v>
      </c>
    </row>
    <row r="23" spans="1:11" ht="258" customHeight="1">
      <c r="B23" s="9"/>
      <c r="C23" s="9"/>
      <c r="D23" s="9"/>
      <c r="E23" s="9"/>
      <c r="F23" s="9"/>
      <c r="G23" s="9"/>
      <c r="H23" s="40"/>
    </row>
    <row r="24" spans="1:11" ht="21" customHeight="1">
      <c r="A24" s="4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ht="33.75" customHeight="1">
      <c r="B25" s="43" t="s">
        <v>42</v>
      </c>
      <c r="C25" s="27"/>
      <c r="D25" s="27"/>
      <c r="E25" s="27"/>
      <c r="F25" s="27"/>
      <c r="G25" s="9"/>
      <c r="H25" s="9"/>
      <c r="I25" s="9"/>
      <c r="J25" s="9"/>
      <c r="K25" s="9"/>
    </row>
    <row r="26" spans="1:11" ht="19.5" customHeight="1">
      <c r="B26" t="s">
        <v>15</v>
      </c>
      <c r="C26" t="s">
        <v>16</v>
      </c>
      <c r="D26" t="s">
        <v>17</v>
      </c>
      <c r="E26" t="s">
        <v>18</v>
      </c>
      <c r="F26" t="s">
        <v>19</v>
      </c>
      <c r="G26" t="s">
        <v>20</v>
      </c>
      <c r="H26" t="s">
        <v>21</v>
      </c>
      <c r="I26" t="s">
        <v>22</v>
      </c>
      <c r="J26" t="s">
        <v>9</v>
      </c>
      <c r="K26" t="s">
        <v>23</v>
      </c>
    </row>
    <row r="27" spans="1:11" ht="22.5" customHeight="1">
      <c r="A27" s="16">
        <v>38</v>
      </c>
      <c r="B27" s="33" t="s">
        <v>50</v>
      </c>
      <c r="C27" s="33" t="s">
        <v>50</v>
      </c>
      <c r="D27" s="33" t="s">
        <v>50</v>
      </c>
      <c r="E27" s="33" t="s">
        <v>50</v>
      </c>
      <c r="F27" s="33" t="s">
        <v>50</v>
      </c>
      <c r="G27" s="33" t="s">
        <v>50</v>
      </c>
      <c r="H27" s="33" t="s">
        <v>50</v>
      </c>
      <c r="I27" s="33" t="s">
        <v>50</v>
      </c>
      <c r="J27" s="33" t="s">
        <v>50</v>
      </c>
      <c r="K27" s="33" t="s">
        <v>50</v>
      </c>
    </row>
    <row r="28" spans="1:11">
      <c r="B28" s="4" t="s">
        <v>55</v>
      </c>
      <c r="C28" s="4" t="s">
        <v>56</v>
      </c>
      <c r="D28" s="21"/>
      <c r="E28" t="s">
        <v>46</v>
      </c>
      <c r="F28" t="s">
        <v>47</v>
      </c>
    </row>
    <row r="29" spans="1:11" ht="21" customHeight="1">
      <c r="A29" s="1" t="s">
        <v>43</v>
      </c>
      <c r="B29" s="30">
        <v>1</v>
      </c>
      <c r="C29" s="30">
        <v>1</v>
      </c>
      <c r="D29" s="21"/>
      <c r="E29" s="30" t="s">
        <v>50</v>
      </c>
      <c r="F29" s="30" t="s">
        <v>50</v>
      </c>
    </row>
    <row r="30" spans="1:11">
      <c r="B30" s="15" t="s">
        <v>14</v>
      </c>
      <c r="C30" s="15" t="s">
        <v>11</v>
      </c>
      <c r="D30" s="21"/>
    </row>
    <row r="31" spans="1:11">
      <c r="A31" t="s">
        <v>44</v>
      </c>
      <c r="B31" s="17" t="e">
        <f>0.8*(1.04*(POWER((C29+B29+F3),3)-POWER(F3,3)))+0.6</f>
        <v>#VALUE!</v>
      </c>
      <c r="C31" s="18" t="e">
        <f>SUM(B39:K39)*1.05</f>
        <v>#VALUE!</v>
      </c>
      <c r="D31" t="s">
        <v>12</v>
      </c>
      <c r="E31" t="s">
        <v>48</v>
      </c>
      <c r="F31" s="6" t="e">
        <f>SQRT(E29*F29/3600)</f>
        <v>#VALUE!</v>
      </c>
    </row>
    <row r="32" spans="1:11">
      <c r="A32" t="s">
        <v>45</v>
      </c>
      <c r="B32" s="19" t="e">
        <f>B31/F31</f>
        <v>#VALUE!</v>
      </c>
      <c r="C32" s="20" t="e">
        <f>C31/F31</f>
        <v>#VALUE!</v>
      </c>
      <c r="D32" t="s">
        <v>13</v>
      </c>
      <c r="E32" t="s">
        <v>60</v>
      </c>
      <c r="F32" s="7" t="e">
        <f xml:space="preserve"> 100*(F3-F4)/F3</f>
        <v>#VALUE!</v>
      </c>
    </row>
    <row r="33" spans="1:11">
      <c r="B33" s="7"/>
      <c r="E33" t="s">
        <v>61</v>
      </c>
      <c r="F33" s="7" t="e">
        <f>100*(D3-D4)/D3</f>
        <v>#VALUE!</v>
      </c>
    </row>
    <row r="34" spans="1:11" ht="16">
      <c r="A34" t="s">
        <v>57</v>
      </c>
      <c r="B34" s="5" t="e">
        <f>2*C29/F3</f>
        <v>#VALUE!</v>
      </c>
      <c r="C34" s="36" t="s">
        <v>49</v>
      </c>
      <c r="D34" s="37"/>
      <c r="E34" s="38"/>
      <c r="F34" s="38"/>
      <c r="G34" s="38"/>
    </row>
    <row r="35" spans="1:11" ht="201.75" customHeight="1">
      <c r="B35" s="10"/>
      <c r="C35" s="10"/>
      <c r="D35" s="39"/>
      <c r="E35" s="39"/>
      <c r="F35" s="39"/>
      <c r="G35" s="21"/>
      <c r="H35" s="21"/>
      <c r="I35" s="21"/>
      <c r="J35" s="21"/>
      <c r="K35" s="21"/>
    </row>
    <row r="36" spans="1:11" ht="76.5" hidden="1" customHeight="1"/>
    <row r="37" spans="1:11" ht="76.5" hidden="1" customHeight="1"/>
    <row r="38" spans="1:11" ht="76.5" hidden="1" customHeight="1"/>
    <row r="39" spans="1:11" ht="0.75" customHeight="1">
      <c r="B39" t="e">
        <f t="shared" ref="B39:K39" si="2">B27-B9</f>
        <v>#VALUE!</v>
      </c>
      <c r="C39" t="e">
        <f t="shared" si="2"/>
        <v>#VALUE!</v>
      </c>
      <c r="D39" t="e">
        <f t="shared" si="2"/>
        <v>#VALUE!</v>
      </c>
      <c r="E39" t="e">
        <f t="shared" si="2"/>
        <v>#VALUE!</v>
      </c>
      <c r="F39" t="e">
        <f t="shared" si="2"/>
        <v>#VALUE!</v>
      </c>
      <c r="G39" t="e">
        <f t="shared" si="2"/>
        <v>#VALUE!</v>
      </c>
      <c r="H39" t="e">
        <f t="shared" si="2"/>
        <v>#VALUE!</v>
      </c>
      <c r="I39" t="e">
        <f t="shared" si="2"/>
        <v>#VALUE!</v>
      </c>
      <c r="J39" t="e">
        <f t="shared" si="2"/>
        <v>#VALUE!</v>
      </c>
      <c r="K39" t="e">
        <f t="shared" si="2"/>
        <v>#VALUE!</v>
      </c>
    </row>
  </sheetData>
  <sheetProtection password="D3B7" sheet="1" objects="1" scenarios="1" selectLockedCells="1"/>
  <conditionalFormatting sqref="B22">
    <cfRule type="cellIs" dxfId="6" priority="9" operator="lessThan">
      <formula>50</formula>
    </cfRule>
    <cfRule type="cellIs" dxfId="5" priority="13" operator="lessThan">
      <formula>50</formula>
    </cfRule>
    <cfRule type="cellIs" dxfId="4" priority="14" operator="lessThan">
      <formula>50</formula>
    </cfRule>
    <cfRule type="cellIs" dxfId="3" priority="15" operator="greaterThan">
      <formula>50</formula>
    </cfRule>
  </conditionalFormatting>
  <conditionalFormatting sqref="C22">
    <cfRule type="cellIs" dxfId="2" priority="10" operator="lessThan">
      <formula>50</formula>
    </cfRule>
    <cfRule type="cellIs" dxfId="1" priority="12" operator="lessThan">
      <formula>50</formula>
    </cfRule>
  </conditionalFormatting>
  <conditionalFormatting sqref="D22:H22">
    <cfRule type="cellIs" dxfId="0" priority="11" operator="lessThan">
      <formula>50</formula>
    </cfRule>
  </conditionalFormatting>
  <conditionalFormatting sqref="G39">
    <cfRule type="colorScale" priority="1">
      <colorScale>
        <cfvo type="num" val="&quot;0.42&quot;"/>
        <cfvo type="num" val="&quot;0.42&quot;"/>
        <color theme="6"/>
        <color rgb="FFFF0000"/>
      </colorScale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GABRIEL CARLOS FERNANDEZ PEREZ</cp:lastModifiedBy>
  <dcterms:created xsi:type="dcterms:W3CDTF">2012-09-08T23:24:52Z</dcterms:created>
  <dcterms:modified xsi:type="dcterms:W3CDTF">2015-01-12T23:33:24Z</dcterms:modified>
</cp:coreProperties>
</file>