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ocializacion\Desktop\"/>
    </mc:Choice>
  </mc:AlternateContent>
  <bookViews>
    <workbookView xWindow="0" yWindow="0" windowWidth="20490" windowHeight="7755" tabRatio="500"/>
  </bookViews>
  <sheets>
    <sheet name="AGREE" sheetId="1" r:id="rId1"/>
  </sheets>
  <definedNames>
    <definedName name="_xlnm.Print_Area" localSheetId="0">AGREE!$A$1:$F$57</definedName>
    <definedName name="D1_Appraisers">AGREE!$J$6</definedName>
    <definedName name="D1Max">AGREE!$H$6</definedName>
    <definedName name="D1MIN">AGREE!$I$6</definedName>
    <definedName name="D2_Appraisers">AGREE!$J$7</definedName>
    <definedName name="D2MAX">AGREE!$H$7</definedName>
    <definedName name="D2MIN">AGREE!$I$7</definedName>
    <definedName name="D3_Appraisers">AGREE!$J$8</definedName>
    <definedName name="D3MAX">AGREE!$H$8</definedName>
    <definedName name="D3MIN">AGREE!$I$8</definedName>
    <definedName name="D4_Appraisers">AGREE!$J$9</definedName>
    <definedName name="D4MAX">AGREE!$H$9</definedName>
    <definedName name="D4MIN">AGREE!$I$9</definedName>
    <definedName name="D5_Appraisers">AGREE!$J$10</definedName>
    <definedName name="D5MAX">AGREE!$H$10</definedName>
    <definedName name="D5MIN">AGREE!$I$10</definedName>
    <definedName name="D6_Appraisers">AGREE!$J$11</definedName>
    <definedName name="D6MAX">AGREE!$H$11</definedName>
    <definedName name="D6MIN">AGREE!$I$11</definedName>
    <definedName name="Num_Appraisers">AGREE!$A$4</definedName>
    <definedName name="Obtained_D1">AGREE!$F$10</definedName>
    <definedName name="Obtained_D2">AGREE!$F$17</definedName>
    <definedName name="Obtained_D3">AGREE!$F$29</definedName>
    <definedName name="Obtained_D4">AGREE!$F$36</definedName>
    <definedName name="Obtained_D5">AGREE!$F$44</definedName>
    <definedName name="Obtained_D6">AGREE!$F$50</definedName>
    <definedName name="STDEV1">AGREE!$M$22</definedName>
    <definedName name="STDEV2">AGREE!$M$23</definedName>
    <definedName name="STDEV3">AGREE!$M$24</definedName>
    <definedName name="STDEV4">AGREE!$M$25</definedName>
    <definedName name="STDEV5">AGREE!$M$26</definedName>
    <definedName name="STDEVo">AGREE!$M$27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J11" i="1"/>
  <c r="E51" i="1"/>
  <c r="M23" i="1"/>
  <c r="N23" i="1" s="1"/>
  <c r="M27" i="1"/>
  <c r="F48" i="1"/>
  <c r="A4" i="1"/>
  <c r="M24" i="1"/>
  <c r="N24" i="1" s="1"/>
  <c r="M25" i="1"/>
  <c r="M26" i="1"/>
  <c r="N27" i="1"/>
  <c r="N26" i="1"/>
  <c r="C36" i="1"/>
  <c r="C44" i="1"/>
  <c r="B50" i="1"/>
  <c r="D44" i="1"/>
  <c r="F44" i="1" s="1"/>
  <c r="E44" i="1"/>
  <c r="B44" i="1"/>
  <c r="D36" i="1"/>
  <c r="E36" i="1"/>
  <c r="F36" i="1" s="1"/>
  <c r="B36" i="1"/>
  <c r="C29" i="1"/>
  <c r="D29" i="1"/>
  <c r="E29" i="1"/>
  <c r="F29" i="1" s="1"/>
  <c r="F30" i="1" s="1"/>
  <c r="B29" i="1"/>
  <c r="C17" i="1"/>
  <c r="D17" i="1"/>
  <c r="E17" i="1"/>
  <c r="F17" i="1" s="1"/>
  <c r="B17" i="1"/>
  <c r="C10" i="1"/>
  <c r="D10" i="1"/>
  <c r="E10" i="1"/>
  <c r="B10" i="1"/>
  <c r="F10" i="1" s="1"/>
  <c r="F11" i="1" s="1"/>
  <c r="E50" i="1"/>
  <c r="C50" i="1"/>
  <c r="F50" i="1" s="1"/>
  <c r="F51" i="1" s="1"/>
  <c r="D50" i="1"/>
  <c r="F8" i="1"/>
  <c r="F9" i="1"/>
  <c r="F7" i="1"/>
  <c r="F15" i="1"/>
  <c r="F14" i="1"/>
  <c r="F49" i="1"/>
  <c r="F41" i="1"/>
  <c r="F42" i="1"/>
  <c r="F43" i="1"/>
  <c r="F40" i="1"/>
  <c r="F34" i="1"/>
  <c r="F35" i="1"/>
  <c r="F33" i="1"/>
  <c r="F22" i="1"/>
  <c r="F23" i="1"/>
  <c r="F24" i="1"/>
  <c r="F25" i="1"/>
  <c r="F26" i="1"/>
  <c r="F27" i="1"/>
  <c r="F28" i="1"/>
  <c r="F21" i="1"/>
  <c r="F16" i="1"/>
  <c r="J9" i="1"/>
  <c r="E37" i="1" s="1"/>
  <c r="J6" i="1"/>
  <c r="E11" i="1" s="1"/>
  <c r="J10" i="1"/>
  <c r="E45" i="1" s="1"/>
  <c r="J8" i="1"/>
  <c r="H8" i="1" s="1"/>
  <c r="J7" i="1"/>
  <c r="E18" i="1" s="1"/>
  <c r="I11" i="1"/>
  <c r="N22" i="1"/>
  <c r="H11" i="1"/>
  <c r="N25" i="1"/>
  <c r="I9" i="1"/>
  <c r="N9" i="1"/>
  <c r="N7" i="1" s="1"/>
  <c r="L16" i="1" s="1"/>
  <c r="I8" i="1"/>
  <c r="I6" i="1"/>
  <c r="H6" i="1"/>
  <c r="F18" i="1" l="1"/>
  <c r="H10" i="1"/>
  <c r="I7" i="1"/>
  <c r="E30" i="1"/>
  <c r="I10" i="1"/>
  <c r="F45" i="1" s="1"/>
  <c r="H7" i="1"/>
  <c r="H9" i="1"/>
  <c r="F37" i="1" s="1"/>
</calcChain>
</file>

<file path=xl/sharedStrings.xml><?xml version="1.0" encoding="utf-8"?>
<sst xmlns="http://schemas.openxmlformats.org/spreadsheetml/2006/main" count="54" uniqueCount="52">
  <si>
    <t>DATA AUDIT</t>
  </si>
  <si>
    <t xml:space="preserve"> </t>
  </si>
  <si>
    <t>Standard Deviation</t>
  </si>
  <si>
    <t>Discrepancy Level</t>
  </si>
  <si>
    <t>Overall Guideline Assessment</t>
  </si>
  <si>
    <t>Max Score</t>
  </si>
  <si>
    <t>Min Score</t>
  </si>
  <si>
    <t xml:space="preserve"> Appraiser(s):</t>
  </si>
  <si>
    <t>*hidden calculations columns</t>
  </si>
  <si>
    <t>Total # of Appraisers</t>
  </si>
  <si>
    <t>Item 1.  El(los) objetivo(s) general(es) de la guía está(n) específicamente descrito(s).</t>
  </si>
  <si>
    <t>Item 2. El(los) aspecto(s) de salud cubierto(s) por la guía está(n) específicamente descrito(s).</t>
  </si>
  <si>
    <t>Item 3. La población (pacientes, público, etc) a la cual  se pretende aplicar la guía está específicamente descrita</t>
  </si>
  <si>
    <t>Item 4. El grupo que desarrolla la guía incluye individuos de todos los grupos profesionales relevantes.</t>
  </si>
  <si>
    <t>Item 5. Se han tenido en cuenta los puntos de vista y preferencias de la población diana (pacientes, público, etc.).</t>
  </si>
  <si>
    <t>Item 6. Los usuarios diana de la guía están claramente definidos.</t>
  </si>
  <si>
    <t>Item 7. Se han utilizado métodos sistemáticos para la búsqueda de la evidencia.</t>
  </si>
  <si>
    <t xml:space="preserve">Item 8. Los criterios para seleccionar la evidencia se describen con claridad. </t>
  </si>
  <si>
    <t>Item 9. Las fortalezas y  limitaciones del conjunto de la evidencia están claramente descritas.</t>
  </si>
  <si>
    <t>Item 10. Los métodos utilizados para formular las recomendaciones están claramente descritos.</t>
  </si>
  <si>
    <t>Item 11. Al formular las recomendaciones han sido considerados los beneficios en salud, los efectos secundarios y los riesgos.</t>
  </si>
  <si>
    <t>Item 12. Hay una relación explícita entre cada una de las recomendaciones y las evidencias en las que se basan.</t>
  </si>
  <si>
    <t>Item 13. La guía ha sido revisada por expertos externos antes de su publicación.</t>
  </si>
  <si>
    <t>Item 14. Se incluye un procedimiento para actualizar la guía.</t>
  </si>
  <si>
    <t>Item 15. Las recomendaciones son específicas y no son ambiguas.</t>
  </si>
  <si>
    <t>Item 16. Las distintas opciones para el manejo de la enfermedad o condición de salud se presentan claramente.</t>
  </si>
  <si>
    <t xml:space="preserve">Item 17. Las recomendaciones clave son fácilmente identificables. </t>
  </si>
  <si>
    <t>Item 18. La guía describe factores facilitadores y barreras para su aplicación.</t>
  </si>
  <si>
    <t>Item 19. La guía proporciona  consejo y/o herramientas sobre cómo las recomendaciones pueden ser llevadas a la práctica.</t>
  </si>
  <si>
    <t>Item 20. Se han considerado las posibles implicaciones de la aplicación de las recomendaciones, sobre los recursos.</t>
  </si>
  <si>
    <t>Item 21. La guía ofrece criterios para monitorización y/o auditoria.</t>
  </si>
  <si>
    <t xml:space="preserve">Item 22. Los puntos de vista de la entidad financiadora no han influenciado el contenido de la guía. </t>
  </si>
  <si>
    <t>Item 23. Se han registrado y abordado los conflictos de intereses de los miembros del grupo elaborador de la guía.</t>
  </si>
  <si>
    <t xml:space="preserve">Dominio Score for </t>
  </si>
  <si>
    <t>Dominio</t>
  </si>
  <si>
    <t>Appraisers per Dominio</t>
  </si>
  <si>
    <t># of Dominios with SD that are &gt;=1.5 and &lt;2 SD           (OS: Outlying Score, first level severity)</t>
  </si>
  <si>
    <t># of Dominios with SD that are &gt;=2 SD                 (OS2: Outlying Score, 2nd level severity)</t>
  </si>
  <si>
    <t>Decision Rule:                                                                                       Of Dominios 1-5 and the Overall Assessment                                                 OS &gt;=3  or OS2 &gt;=1</t>
  </si>
  <si>
    <t xml:space="preserve">Average Standard Deviation of Items by Dominio </t>
  </si>
  <si>
    <t>Dominio 6 - INDEPENDENCIA EDITORIAL</t>
  </si>
  <si>
    <t>Evaluador</t>
  </si>
  <si>
    <t>EVALUACIÓN GLOBAL DE LA GUÍA</t>
  </si>
  <si>
    <t>Puntúe la calidad global de la guía.</t>
  </si>
  <si>
    <t>Recomendaría esta guía para su uso.</t>
  </si>
  <si>
    <t>Dominio 1 - ALCANCE Y OBJETIVO</t>
  </si>
  <si>
    <t>Dominio 2 - PARTICIPACIÓN DE LOS IMPLICADOS O GRUPOS DE INTERES</t>
  </si>
  <si>
    <t>Dominio 3 - RIGOR EN LA ELABORACIÓN</t>
  </si>
  <si>
    <t>Dominio 4 - CLARIDAD DE PRESENTACIÓN</t>
  </si>
  <si>
    <t>Dominio 5 - APLICABILIDAD</t>
  </si>
  <si>
    <t>Calculadora AGREE II</t>
  </si>
  <si>
    <t>Sí, con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</si>
</sst>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2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0"/>
      <color indexed="9"/>
      <name val="Verdana"/>
      <family val="2"/>
    </font>
    <font>
      <b/>
      <sz val="15"/>
      <color indexed="8"/>
      <name val="Verdana"/>
      <family val="2"/>
    </font>
    <font>
      <b/>
      <sz val="12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8"/>
      <name val="Verdana"/>
      <family val="2"/>
    </font>
    <font>
      <sz val="15"/>
      <color indexed="8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8" fillId="0" borderId="0" xfId="0" applyNumberFormat="1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0" fontId="18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  <protection hidden="1"/>
    </xf>
    <xf numFmtId="1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8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right" wrapText="1"/>
    </xf>
    <xf numFmtId="2" fontId="0" fillId="6" borderId="1" xfId="0" applyNumberForma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wrapText="1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 hidden="1"/>
    </xf>
    <xf numFmtId="0" fontId="25" fillId="8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16"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FFC000"/>
      </font>
      <fill>
        <patternFill>
          <bgColor rgb="FFC00000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FFC000"/>
      </font>
      <fill>
        <patternFill>
          <bgColor rgb="FFC00000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FFC000"/>
      </font>
      <fill>
        <patternFill>
          <bgColor rgb="FFC00000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FFC000"/>
      </font>
      <fill>
        <patternFill>
          <bgColor rgb="FFC00000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FFC000"/>
      </font>
      <fill>
        <patternFill>
          <bgColor rgb="FFC00000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FFC000"/>
      </font>
      <fill>
        <patternFill>
          <bgColor rgb="FFC00000"/>
        </patternFill>
      </fill>
    </dxf>
    <dxf>
      <font>
        <b val="0"/>
        <i val="0"/>
      </font>
    </dxf>
    <dxf>
      <font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showGridLines="0" tabSelected="1" workbookViewId="0">
      <selection activeCell="B22" sqref="B22"/>
    </sheetView>
  </sheetViews>
  <sheetFormatPr baseColWidth="10" defaultColWidth="11" defaultRowHeight="12.75" customHeight="1" x14ac:dyDescent="0.2"/>
  <cols>
    <col min="1" max="1" width="52.125" style="1" customWidth="1"/>
    <col min="2" max="5" width="10.25" style="4" customWidth="1"/>
    <col min="6" max="6" width="15.625" style="2" customWidth="1"/>
    <col min="7" max="7" width="9.375" style="14" hidden="1" customWidth="1"/>
    <col min="8" max="9" width="11" style="14" hidden="1" customWidth="1"/>
    <col min="10" max="10" width="19" style="14" hidden="1" customWidth="1"/>
    <col min="11" max="11" width="11" style="14"/>
    <col min="12" max="12" width="24.125" style="8" customWidth="1"/>
    <col min="13" max="13" width="39.875" style="1" customWidth="1"/>
    <col min="14" max="14" width="24" style="1" customWidth="1"/>
    <col min="15" max="16384" width="11" style="1"/>
  </cols>
  <sheetData>
    <row r="1" spans="1:25" ht="46.5" customHeight="1" x14ac:dyDescent="0.2">
      <c r="A1" s="66" t="s">
        <v>50</v>
      </c>
      <c r="B1" s="67"/>
      <c r="C1" s="67"/>
      <c r="D1" s="67"/>
      <c r="E1" s="67"/>
      <c r="F1" s="67"/>
      <c r="G1" s="13"/>
      <c r="M1" s="8"/>
      <c r="N1" s="8"/>
      <c r="O1" s="8"/>
      <c r="P1" s="8"/>
    </row>
    <row r="2" spans="1:25" ht="39" customHeight="1" x14ac:dyDescent="0.2">
      <c r="A2" s="68"/>
      <c r="B2" s="69"/>
      <c r="C2" s="69"/>
      <c r="D2" s="69"/>
      <c r="E2" s="69"/>
      <c r="F2" s="69"/>
      <c r="G2" s="70" t="s">
        <v>8</v>
      </c>
      <c r="H2" s="70"/>
      <c r="I2" s="70"/>
      <c r="J2" s="70"/>
      <c r="K2" s="15"/>
      <c r="L2" s="9"/>
      <c r="M2" s="9"/>
      <c r="N2" s="8"/>
      <c r="O2" s="8"/>
      <c r="P2" s="8"/>
      <c r="Q2" s="6"/>
      <c r="R2" s="6"/>
      <c r="S2" s="6"/>
      <c r="T2" s="6"/>
      <c r="U2" s="6"/>
      <c r="V2" s="6"/>
      <c r="W2" s="6"/>
      <c r="X2" s="6"/>
      <c r="Y2" s="6"/>
    </row>
    <row r="3" spans="1:25" ht="12.75" customHeight="1" x14ac:dyDescent="0.2">
      <c r="A3" s="25" t="s">
        <v>9</v>
      </c>
      <c r="B3" s="65" t="s">
        <v>41</v>
      </c>
      <c r="C3" s="65"/>
      <c r="D3" s="65"/>
      <c r="E3" s="65"/>
      <c r="F3" s="26"/>
      <c r="G3" s="16"/>
      <c r="H3" s="16" t="s">
        <v>33</v>
      </c>
      <c r="I3" s="16" t="s">
        <v>7</v>
      </c>
      <c r="J3" s="16"/>
      <c r="K3" s="15"/>
      <c r="L3" s="9"/>
      <c r="M3" s="9"/>
      <c r="N3" s="8"/>
      <c r="O3" s="8"/>
      <c r="P3" s="8"/>
      <c r="Q3" s="6"/>
      <c r="R3" s="6"/>
      <c r="S3" s="6"/>
      <c r="T3" s="6"/>
      <c r="U3" s="6"/>
      <c r="V3" s="6"/>
      <c r="W3" s="6"/>
      <c r="X3" s="6"/>
      <c r="Y3" s="6"/>
    </row>
    <row r="4" spans="1:25" s="2" customFormat="1" x14ac:dyDescent="0.2">
      <c r="A4" s="27">
        <f>(IF((B7&gt;0)*AND(B8&gt;0)*AND(B9&gt;0)*AND(B7&gt;0)*AND(B14&gt;0)*AND(B15&gt;0)*AND(B16&gt;0)*AND(B21&gt;0)*AND(B22&gt;0)*AND(B23&gt;0)*AND(B24&gt;0)*AND(B25&gt;0)*AND(B26&gt;0)*AND(B27&gt;0)*AND(B28&gt;0)*AND(B33&gt;0)*AND(B34&gt;0)*AND(B35&gt;0)*AND(B40&gt;0)*AND(B41&gt;0)*AND(B42&gt;0)*AND(B43&gt;0)*AND(B48&gt;0)*AND(B49&gt;0), 1, 0))+(IF((C7&gt;0)*AND(C8&gt;0)*AND(C9&gt;0)*AND(C7&gt;0)*AND(C14&gt;0)*AND(C15&gt;0)*AND(C16&gt;0)*AND(C21&gt;0)*AND(C22&gt;0)*AND(C23&gt;0)*AND(C24&gt;0)*AND(C25&gt;0)*AND(C26&gt;0)*AND(C27&gt;0)*AND(C28&gt;0)*AND(C33&gt;0)*AND(C34&gt;0)*AND(C35&gt;0)*AND(C40&gt;0)*AND(C41&gt;0)*AND(C42&gt;0)*AND(C43&gt;0)*AND(C48&gt;0)*AND(C49&gt;0), 1, 0)) +(IF((D7&gt;0)*AND(D8&gt;0)*AND(D9&gt;0)*AND(D7&gt;0)*AND(D14&gt;0)*AND(D15&gt;0)*AND(D16&gt;0)*AND(D21&gt;0)*AND(D22&gt;0)*AND(D23&gt;0)*AND(D24&gt;0)*AND(D25&gt;0)*AND(D26&gt;0)*AND(D27&gt;0)*AND(D28&gt;0)*AND(D33&gt;0)*AND(D34&gt;0)*AND(D35&gt;0)*AND(D40&gt;0)*AND(D41&gt;0)*AND(D42&gt;0)*AND(D43&gt;0)*AND(D48&gt;0)*AND(D49&gt;0), 1, 0))+(IF((E7&gt;0)*AND(E8&gt;0)*AND(E9&gt;0)*AND(E7&gt;0)*AND(E14&gt;0)*AND(E15&gt;0)*AND(E16&gt;0)*AND(E21&gt;0)*AND(E22&gt;0)*AND(E23&gt;0)*AND(E24&gt;0)*AND(E25&gt;0)*AND(E26&gt;0)*AND(E27&gt;0)*AND(E28&gt;0)*AND(E33&gt;0)*AND(E34&gt;0)*AND(E35&gt;0)*AND(E40&gt;0)*AND(E41&gt;0)*AND(E42&gt;0)*AND(E43&gt;0)*AND(E48&gt;0)*AND(E49&gt;0), 1, 0))</f>
        <v>2</v>
      </c>
      <c r="B4" s="28">
        <v>1</v>
      </c>
      <c r="C4" s="28">
        <v>2</v>
      </c>
      <c r="D4" s="28">
        <v>3</v>
      </c>
      <c r="E4" s="28">
        <v>4</v>
      </c>
      <c r="F4" s="26"/>
      <c r="G4" s="17" t="s">
        <v>34</v>
      </c>
      <c r="H4" s="18" t="s">
        <v>5</v>
      </c>
      <c r="I4" s="18" t="s">
        <v>6</v>
      </c>
      <c r="J4" s="18" t="s">
        <v>35</v>
      </c>
      <c r="K4" s="19"/>
      <c r="L4" s="10"/>
      <c r="M4" s="10"/>
      <c r="N4" s="11"/>
      <c r="O4" s="11"/>
      <c r="P4" s="11"/>
      <c r="Q4" s="7"/>
      <c r="R4" s="7"/>
      <c r="S4" s="7"/>
      <c r="T4" s="7"/>
      <c r="U4" s="7"/>
      <c r="V4" s="7"/>
      <c r="W4" s="7"/>
      <c r="X4" s="7"/>
      <c r="Y4" s="7"/>
    </row>
    <row r="5" spans="1:25" s="2" customFormat="1" x14ac:dyDescent="0.2">
      <c r="A5" s="29"/>
      <c r="B5" s="30"/>
      <c r="C5" s="30"/>
      <c r="D5" s="30"/>
      <c r="E5" s="30"/>
      <c r="F5" s="26"/>
      <c r="G5" s="20"/>
      <c r="H5" s="18"/>
      <c r="I5" s="18"/>
      <c r="J5" s="18"/>
      <c r="K5" s="19"/>
      <c r="L5" s="71" t="s">
        <v>0</v>
      </c>
      <c r="M5" s="71"/>
      <c r="N5" s="71"/>
      <c r="O5" s="11"/>
      <c r="P5" s="11"/>
      <c r="Q5" s="7"/>
      <c r="R5" s="7"/>
      <c r="S5" s="7"/>
      <c r="T5" s="7"/>
      <c r="U5" s="7"/>
      <c r="V5" s="7"/>
      <c r="W5" s="7"/>
      <c r="X5" s="7"/>
      <c r="Y5" s="7"/>
    </row>
    <row r="6" spans="1:25" ht="15" x14ac:dyDescent="0.2">
      <c r="A6" s="31" t="s">
        <v>45</v>
      </c>
      <c r="B6" s="32"/>
      <c r="C6" s="32"/>
      <c r="D6" s="32"/>
      <c r="E6" s="32"/>
      <c r="F6" s="33"/>
      <c r="G6" s="21">
        <v>1</v>
      </c>
      <c r="H6" s="18">
        <f>7*3*D1_Appraisers</f>
        <v>42</v>
      </c>
      <c r="I6" s="18">
        <f>1*3*D1_Appraisers</f>
        <v>6</v>
      </c>
      <c r="J6" s="16">
        <f>(IF((B7&gt;0)*AND(B8&gt;0)*AND(B9&gt;0),1,0))+(IF((C7&gt;0)*AND(C8&gt;0)*AND(C9&gt;0),1,0))+(IF((D7&gt;0)*AND(D8&gt;0)*AND(D9&gt;0),1,0))+(IF((E7&gt;0)*AND(E8&gt;0)*AND(E9&gt;0),1,0))</f>
        <v>2</v>
      </c>
      <c r="K6" s="15"/>
      <c r="L6" s="71"/>
      <c r="M6" s="71"/>
      <c r="N6" s="71"/>
      <c r="O6" s="8"/>
      <c r="P6" s="8"/>
      <c r="Q6" s="6"/>
      <c r="R6" s="6"/>
      <c r="S6" s="6"/>
      <c r="T6" s="6"/>
      <c r="U6" s="6"/>
      <c r="V6" s="6"/>
      <c r="W6" s="6"/>
      <c r="X6" s="6"/>
      <c r="Y6" s="6"/>
    </row>
    <row r="7" spans="1:25" ht="30" customHeight="1" x14ac:dyDescent="0.2">
      <c r="A7" s="34" t="s">
        <v>10</v>
      </c>
      <c r="B7" s="35">
        <v>7</v>
      </c>
      <c r="C7" s="35">
        <v>7</v>
      </c>
      <c r="D7" s="35"/>
      <c r="E7" s="35"/>
      <c r="F7" s="36">
        <f>(IF(((B7&lt;=7)*OR(B7&gt;=0)*OR(MOD(B7,1)=0)*OR(C7&lt;=7)*OR(C7&gt;=0)*OR(MOD(C7,1)=0)*OR(D7&lt;=7)*OR(D7&gt;=0)*OR(MOD(D7,1)=0)*OR(E7&lt;=7)*OR(E7&gt;=0)*OR(MOD(E7,1)=0)),(SUM(B7:E7)),"ERROR: Impossible Rating"))</f>
        <v>14</v>
      </c>
      <c r="G7" s="21">
        <v>2</v>
      </c>
      <c r="H7" s="18">
        <f>7*3*D2_Appraisers</f>
        <v>42</v>
      </c>
      <c r="I7" s="18">
        <f>1*3*D2_Appraisers</f>
        <v>6</v>
      </c>
      <c r="J7" s="16">
        <f>(IF((B14&gt;0)*AND(B15&gt;0)*AND(B16&gt;0),1,0))+(IF((C14&gt;0)*AND(C15&gt;0)*AND(C16&gt;0),1,0))+(IF((D14&gt;0)*AND(D15&gt;0)*AND(D16&gt;0),1,0))+(IF((E14&gt;0)*AND(E15&gt;0)*AND(E16&gt;0),1,0))</f>
        <v>2</v>
      </c>
      <c r="K7" s="12"/>
      <c r="L7" s="75" t="s">
        <v>36</v>
      </c>
      <c r="M7" s="75"/>
      <c r="N7" s="76">
        <f>IF(N9&gt;0, COUNTIF(M22:M27,"&gt;=2")-COUNTIF(M22:M27,"&gt;=1.5"), COUNTIF(M22:M27,"&gt;=1.5"))</f>
        <v>0</v>
      </c>
      <c r="O7" s="8"/>
      <c r="P7" s="8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 x14ac:dyDescent="0.2">
      <c r="A8" s="34" t="s">
        <v>11</v>
      </c>
      <c r="B8" s="35">
        <v>7</v>
      </c>
      <c r="C8" s="35">
        <v>7</v>
      </c>
      <c r="D8" s="35"/>
      <c r="E8" s="35"/>
      <c r="F8" s="36">
        <f>(IF(((B8&lt;=7)*OR(B8&gt;=0)*OR(MOD(B8,1)=0)*OR(C8&lt;=7)*OR(C8&gt;=0)*OR(MOD(C8,1)=0)*OR(D8&lt;=7)*OR(D8&gt;=0)*OR(MOD(D8,1)=0)*OR(E8&lt;=7)*OR(E8&gt;=0)*OR(MOD(E8,1)=0)),(SUM(B8:E8)),"ERROR: Impossible Rating"))</f>
        <v>14</v>
      </c>
      <c r="G8" s="21">
        <v>3</v>
      </c>
      <c r="H8" s="18">
        <f>7*8*D3_Appraisers</f>
        <v>112</v>
      </c>
      <c r="I8" s="18">
        <f>1*8*D3_Appraisers</f>
        <v>16</v>
      </c>
      <c r="J8" s="16">
        <f>(IF((B21&gt;0)*AND(B22&gt;0)*AND(B23&gt;0)*AND(B24&gt;0)*AND(B25&gt;0)*AND(B26&gt;0)*AND(B27&gt;0)*AND(B28&gt;0),1,0))+(IF((C21&gt;0)*AND(C22&gt;0)*AND(C23&gt;0)*AND(C24&gt;0)*AND(C25&gt;0)*AND(C26&gt;0)*AND(C27&gt;0)*AND(C28&gt;0),1, 0))+(IF((D21&gt;0)*AND(D22&gt;0)*AND(D23&gt;0)*AND(D24&gt;0)*AND(D25&gt;0)*AND(D26&gt;0)*AND(D27&gt;0)*AND(D28&gt;0), 1,0))+(IF((E21&gt;0)*AND(E22&gt;0)*AND(E23&gt;0)*AND(E24&gt;0)*AND(E25&gt;0)*AND(E26&gt;0)*AND(E27&gt;0)*AND(E28&gt;0), 1, 0))</f>
        <v>2</v>
      </c>
      <c r="K8" s="12"/>
      <c r="L8" s="75"/>
      <c r="M8" s="75"/>
      <c r="N8" s="76"/>
      <c r="O8" s="8"/>
      <c r="P8" s="8"/>
      <c r="Q8" s="6"/>
      <c r="R8" s="6"/>
      <c r="S8" s="6"/>
      <c r="T8" s="6"/>
      <c r="U8" s="6"/>
      <c r="V8" s="6"/>
      <c r="W8" s="6"/>
      <c r="X8" s="6"/>
      <c r="Y8" s="6"/>
    </row>
    <row r="9" spans="1:25" ht="44.25" customHeight="1" x14ac:dyDescent="0.2">
      <c r="A9" s="34" t="s">
        <v>12</v>
      </c>
      <c r="B9" s="35">
        <v>7</v>
      </c>
      <c r="C9" s="35">
        <v>7</v>
      </c>
      <c r="D9" s="35"/>
      <c r="E9" s="35"/>
      <c r="F9" s="36">
        <f>(IF(((B9&lt;=7)*OR(B9&gt;=0)*OR(MOD(B9,1)=0)*OR(C9&lt;=7)*OR(C9&gt;=0)*OR(MOD(C9,1)=0)*OR(D9&lt;=7)*OR(D9&gt;=0)*OR(MOD(D9,1)=0)*OR(E9&lt;=7)*OR(E9&gt;=0)*OR(MOD(E9,1)=0)),(SUM(B9:E9)),"ERROR: Impossible Rating"))</f>
        <v>14</v>
      </c>
      <c r="G9" s="21">
        <v>4</v>
      </c>
      <c r="H9" s="18">
        <f>7*3*D4_Appraisers</f>
        <v>42</v>
      </c>
      <c r="I9" s="18">
        <f>1*3*D4_Appraisers</f>
        <v>6</v>
      </c>
      <c r="J9" s="16">
        <f>(IF((B33&gt;0)*AND(B34&gt;0)*AND(B35&gt;0),1,0))+(IF((C33&gt;0)*AND(C34&gt;0)*AND(C35&gt;0),1,0))+(IF((D33&gt;0)*AND(D34&gt;0)*AND(D35&gt;0),1,0))+(IF((E33&gt;0)*AND(E34&gt;0)*AND(E35&gt;0),1,0))</f>
        <v>2</v>
      </c>
      <c r="K9" s="12"/>
      <c r="L9" s="75" t="s">
        <v>37</v>
      </c>
      <c r="M9" s="75"/>
      <c r="N9" s="76">
        <f>COUNTIF(M22:M27,"&gt;=2")</f>
        <v>0</v>
      </c>
      <c r="O9" s="8"/>
      <c r="P9" s="8"/>
      <c r="Q9" s="6"/>
      <c r="R9" s="6"/>
      <c r="S9" s="6"/>
      <c r="T9" s="6"/>
      <c r="U9" s="6"/>
      <c r="V9" s="6"/>
      <c r="W9" s="6"/>
      <c r="X9" s="6"/>
      <c r="Y9" s="6"/>
    </row>
    <row r="10" spans="1:25" ht="31.5" customHeight="1" x14ac:dyDescent="0.2">
      <c r="A10" s="37"/>
      <c r="B10" s="38">
        <f>IF((B7&gt;0)*AND(B8&gt;0)*AND(B9&gt;0), SUM(B7:B9),"Caution: Empty Cells")</f>
        <v>21</v>
      </c>
      <c r="C10" s="38">
        <f>IF((C7&gt;0)*AND(C8&gt;0)*AND(C9&gt;0), SUM(C7:C9),"Caution: Empty Cells")</f>
        <v>21</v>
      </c>
      <c r="D10" s="38" t="str">
        <f>IF((D7&gt;0)*AND(D8&gt;0)*AND(D9&gt;0), SUM(D7:D9),"Caution: Empty Cells")</f>
        <v>Caution: Empty Cells</v>
      </c>
      <c r="E10" s="38" t="str">
        <f>IF((E7&gt;0)*AND(E8&gt;0)*AND(E9&gt;0), SUM(E7:E9),"Caution: Empty Cells")</f>
        <v>Caution: Empty Cells</v>
      </c>
      <c r="F10" s="39">
        <f>SUM(B10:E10)</f>
        <v>42</v>
      </c>
      <c r="G10" s="21">
        <v>5</v>
      </c>
      <c r="H10" s="18">
        <f>7*4*D5_Appraisers</f>
        <v>56</v>
      </c>
      <c r="I10" s="18">
        <f>1*4*D5_Appraisers</f>
        <v>8</v>
      </c>
      <c r="J10" s="16">
        <f>(IF((B40&gt;0)*AND(B41&gt;0)*AND(B42&gt;0)*AND(B43&gt;0),1,0))+(IF((C40&gt;0)*AND(C41&gt;0)*AND(C42&gt;0)*AND(C43&gt;0),1,0))+(IF((D40&gt;0)*AND(D41&gt;0)*AND(D42&gt;0)*AND(D43&gt;0),1,0))+(IF((E40&gt;0)*AND(E41&gt;0)*AND(E42&gt;0)*AND(E43&gt;0),1,0))</f>
        <v>2</v>
      </c>
      <c r="K10" s="12"/>
      <c r="L10" s="75"/>
      <c r="M10" s="75"/>
      <c r="N10" s="76"/>
      <c r="O10" s="8"/>
      <c r="P10" s="8"/>
      <c r="Q10" s="6"/>
      <c r="R10" s="6"/>
      <c r="S10" s="6"/>
      <c r="T10" s="6"/>
      <c r="U10" s="6"/>
      <c r="V10" s="6"/>
      <c r="W10" s="6"/>
      <c r="X10" s="6"/>
      <c r="Y10" s="6"/>
    </row>
    <row r="11" spans="1:25" ht="12.75" customHeight="1" x14ac:dyDescent="0.2">
      <c r="A11" s="40"/>
      <c r="B11" s="41"/>
      <c r="C11" s="41"/>
      <c r="D11" s="41"/>
      <c r="E11" s="42" t="str">
        <f>CONCATENATE("Dominio 1 Score for ",D1_Appraisers," Appraiser(s):")</f>
        <v>Dominio 1 Score for 2 Appraiser(s):</v>
      </c>
      <c r="F11" s="43">
        <f>IF(F9&gt;0,((Obtained_D1-D1MIN)/(D1Max-D1MIN)),"")</f>
        <v>1</v>
      </c>
      <c r="G11" s="21">
        <v>6</v>
      </c>
      <c r="H11" s="18">
        <f>7*2*D6_Appraisers</f>
        <v>28</v>
      </c>
      <c r="I11" s="18">
        <f>1*2*D6_Appraisers</f>
        <v>4</v>
      </c>
      <c r="J11" s="16">
        <f>(IF((B48&gt;0)*AND(B49&gt;0),1,0))+(IF((C48&gt;0)*AND(C49&gt;0),1,0))+(IF((D48&gt;0)*AND(D49&gt;0),1,0))+(IF((E48&gt;0)*AND(E49&gt;0),1,0))</f>
        <v>2</v>
      </c>
      <c r="K11" s="12"/>
      <c r="L11" s="72" t="s">
        <v>38</v>
      </c>
      <c r="M11" s="72"/>
      <c r="N11" s="72"/>
      <c r="O11" s="6"/>
      <c r="P11" s="6"/>
      <c r="Q11" s="6"/>
      <c r="R11" s="6"/>
      <c r="S11" s="6"/>
      <c r="T11" s="6"/>
      <c r="U11" s="6"/>
      <c r="V11" s="6"/>
    </row>
    <row r="12" spans="1:25" ht="12.75" customHeight="1" x14ac:dyDescent="0.2">
      <c r="A12" s="44"/>
      <c r="B12" s="45"/>
      <c r="C12" s="45"/>
      <c r="D12" s="45"/>
      <c r="E12" s="45"/>
      <c r="F12" s="46"/>
      <c r="G12" s="12"/>
      <c r="H12" s="22"/>
      <c r="I12" s="15"/>
      <c r="J12" s="15"/>
      <c r="K12" s="12"/>
      <c r="L12" s="72"/>
      <c r="M12" s="72"/>
      <c r="N12" s="72"/>
      <c r="O12" s="6"/>
      <c r="P12" s="6"/>
      <c r="Q12" s="6"/>
      <c r="R12" s="6"/>
      <c r="S12" s="6"/>
      <c r="T12" s="6"/>
      <c r="U12" s="6"/>
      <c r="V12" s="6"/>
    </row>
    <row r="13" spans="1:25" ht="33" customHeight="1" x14ac:dyDescent="0.2">
      <c r="A13" s="31" t="s">
        <v>46</v>
      </c>
      <c r="B13" s="47"/>
      <c r="C13" s="47"/>
      <c r="D13" s="47"/>
      <c r="E13" s="47"/>
      <c r="F13" s="48"/>
      <c r="G13" s="12"/>
      <c r="H13" s="22"/>
      <c r="I13" s="15"/>
      <c r="J13" s="15"/>
      <c r="K13" s="15"/>
      <c r="L13" s="72"/>
      <c r="M13" s="72"/>
      <c r="N13" s="72"/>
      <c r="O13" s="6"/>
      <c r="P13" s="6"/>
      <c r="Q13" s="6"/>
      <c r="R13" s="6"/>
      <c r="S13" s="6"/>
      <c r="T13" s="6"/>
      <c r="U13" s="6"/>
      <c r="V13" s="6"/>
    </row>
    <row r="14" spans="1:25" ht="47.25" customHeight="1" x14ac:dyDescent="0.2">
      <c r="A14" s="34" t="s">
        <v>13</v>
      </c>
      <c r="B14" s="35">
        <v>7</v>
      </c>
      <c r="C14" s="35">
        <v>7</v>
      </c>
      <c r="D14" s="35"/>
      <c r="E14" s="35"/>
      <c r="F14" s="36">
        <f>(IF(((B14&lt;=7)*OR(B14&gt;=0)*OR(MOD(B14,1)=0)*OR(C14&lt;=7)*OR(C14&gt;=0)*OR(MOD(C14,1)=0)*OR(D14&lt;=7)*OR(D14&gt;=0)*OR(MOD(D14,1)=0)*OR(E14&lt;=7)*OR(E14&gt;=0)*OR(MOD(E14,1)=0)),(SUM(B14:E14)),"ERROR: Impossible Rating"))</f>
        <v>14</v>
      </c>
      <c r="G14" s="12"/>
      <c r="H14" s="22"/>
      <c r="I14" s="15"/>
      <c r="J14" s="15"/>
      <c r="K14" s="15"/>
      <c r="L14" s="72"/>
      <c r="M14" s="72"/>
      <c r="N14" s="72"/>
      <c r="O14" s="6"/>
      <c r="P14" s="6"/>
      <c r="Q14" s="6"/>
      <c r="R14" s="6"/>
      <c r="S14" s="6"/>
      <c r="T14" s="6"/>
      <c r="U14" s="6"/>
      <c r="V14" s="6"/>
    </row>
    <row r="15" spans="1:25" ht="45" customHeight="1" x14ac:dyDescent="0.2">
      <c r="A15" s="34" t="s">
        <v>14</v>
      </c>
      <c r="B15" s="35">
        <v>7</v>
      </c>
      <c r="C15" s="35">
        <v>7</v>
      </c>
      <c r="D15" s="35"/>
      <c r="E15" s="35"/>
      <c r="F15" s="36">
        <f>(IF(((B15&lt;=7)*OR(B15&gt;=0)*OR(MOD(B15,1)=0)*OR(C15&lt;=7)*OR(C15&gt;=0)*OR(MOD(C15,1)=0)*OR(D15&lt;=7)*OR(D15&gt;=0)*OR(MOD(D15,1)=0)*OR(E15&lt;=7)*OR(E15&gt;=0)*OR(MOD(E15,1)=0)),(SUM(B15:E15)),"ERROR: Impossible Rating"))</f>
        <v>14</v>
      </c>
      <c r="G15" s="12"/>
      <c r="H15" s="22"/>
      <c r="I15" s="15"/>
      <c r="J15" s="15"/>
      <c r="K15" s="15"/>
      <c r="L15" s="72"/>
      <c r="M15" s="72"/>
      <c r="N15" s="72"/>
      <c r="O15" s="6"/>
      <c r="P15" s="6"/>
      <c r="Q15" s="6"/>
      <c r="R15" s="6"/>
      <c r="S15" s="6"/>
      <c r="T15" s="6"/>
      <c r="U15" s="6"/>
      <c r="V15" s="6"/>
    </row>
    <row r="16" spans="1:25" ht="30" customHeight="1" x14ac:dyDescent="0.2">
      <c r="A16" s="34" t="s">
        <v>15</v>
      </c>
      <c r="B16" s="35">
        <v>7</v>
      </c>
      <c r="C16" s="35">
        <v>7</v>
      </c>
      <c r="D16" s="35"/>
      <c r="E16" s="35"/>
      <c r="F16" s="36">
        <f>(IF(((B16&lt;=7)*OR(B16&gt;=0)*OR(MOD(B16,1)=0)*OR(C16&lt;=7)*OR(C16&gt;=0)*OR(MOD(C16,1)=0)*OR(D16&lt;=7)*OR(D16&gt;=0)*OR(MOD(D16,1)=0)*OR(E16&lt;=7)*OR(E16&gt;=0)*OR(MOD(E16,1)=0)),(SUM(B16:E16)),"ERROR: Impossible Rating"))</f>
        <v>14</v>
      </c>
      <c r="G16" s="12"/>
      <c r="H16" s="22"/>
      <c r="I16" s="15"/>
      <c r="J16" s="15"/>
      <c r="K16" s="15"/>
      <c r="L16" s="77" t="str">
        <f>IF(OR(N7&gt;=3,N9&gt;=1),"Please review the Dominios highlighted below","No action required")</f>
        <v>No action required</v>
      </c>
      <c r="M16" s="77"/>
      <c r="N16" s="77"/>
      <c r="O16" s="6"/>
      <c r="P16" s="6"/>
      <c r="Q16" s="6"/>
      <c r="R16" s="6"/>
      <c r="S16" s="6"/>
      <c r="T16" s="6"/>
      <c r="U16" s="6"/>
      <c r="V16" s="6"/>
    </row>
    <row r="17" spans="1:25" ht="30" customHeight="1" x14ac:dyDescent="0.2">
      <c r="A17" s="37"/>
      <c r="B17" s="38">
        <f>IF((B14&gt;0)*AND(B15&gt;0)*AND(B16&gt;0), SUM(B14:B16),"Caution: Empty Cells")</f>
        <v>21</v>
      </c>
      <c r="C17" s="38">
        <f>IF((C14&gt;0)*AND(C15&gt;0)*AND(C16&gt;0), SUM(C14:C16),"Caution: Empty Cells")</f>
        <v>21</v>
      </c>
      <c r="D17" s="38" t="str">
        <f>IF((D14&gt;0)*AND(D15&gt;0)*AND(D16&gt;0), SUM(D14:D16),"Caution: Empty Cells")</f>
        <v>Caution: Empty Cells</v>
      </c>
      <c r="E17" s="38" t="str">
        <f>IF((E14&gt;0)*AND(E15&gt;0)*AND(E16&gt;0), SUM(E14:E16),"Caution: Empty Cells")</f>
        <v>Caution: Empty Cells</v>
      </c>
      <c r="F17" s="49">
        <f>SUM(B17:E17)</f>
        <v>42</v>
      </c>
      <c r="G17" s="12"/>
      <c r="H17" s="22"/>
      <c r="I17" s="15"/>
      <c r="J17" s="15"/>
      <c r="K17" s="15"/>
      <c r="L17" s="59"/>
      <c r="M17" s="59"/>
      <c r="N17" s="58"/>
      <c r="O17" s="6"/>
      <c r="P17" s="6"/>
      <c r="Q17" s="6"/>
      <c r="R17" s="6"/>
      <c r="S17" s="6"/>
      <c r="T17" s="6"/>
      <c r="U17" s="6"/>
      <c r="V17" s="6"/>
    </row>
    <row r="18" spans="1:25" ht="20.25" x14ac:dyDescent="0.2">
      <c r="A18" s="50"/>
      <c r="B18" s="41"/>
      <c r="C18" s="41"/>
      <c r="D18" s="41"/>
      <c r="E18" s="42" t="str">
        <f>CONCATENATE("Dominio 2 Score for ",D2_Appraisers," Appraiser(s):")</f>
        <v>Dominio 2 Score for 2 Appraiser(s):</v>
      </c>
      <c r="F18" s="43">
        <f>IF(F17&gt;0,((Obtained_D2-D2MIN)/(D2MAX-D2MIN)), "")</f>
        <v>1</v>
      </c>
      <c r="G18" s="12"/>
      <c r="H18" s="22"/>
      <c r="I18" s="15"/>
      <c r="J18" s="15"/>
      <c r="K18" s="15"/>
      <c r="L18" s="58"/>
      <c r="M18" s="58"/>
      <c r="N18" s="58"/>
      <c r="O18" s="6"/>
      <c r="P18" s="6"/>
      <c r="Q18" s="6"/>
      <c r="R18" s="6"/>
      <c r="S18" s="6"/>
      <c r="T18" s="6"/>
      <c r="U18" s="6"/>
      <c r="V18" s="6"/>
    </row>
    <row r="19" spans="1:25" x14ac:dyDescent="0.2">
      <c r="A19" s="51"/>
      <c r="B19" s="45"/>
      <c r="C19" s="45"/>
      <c r="D19" s="45"/>
      <c r="E19" s="45"/>
      <c r="F19" s="46"/>
      <c r="G19" s="12"/>
      <c r="H19" s="22"/>
      <c r="I19" s="15"/>
      <c r="J19" s="15"/>
      <c r="K19" s="15"/>
      <c r="L19" s="73" t="s">
        <v>39</v>
      </c>
      <c r="M19" s="73"/>
      <c r="N19" s="73"/>
      <c r="O19" s="6"/>
      <c r="P19" s="6"/>
      <c r="Q19" s="6"/>
      <c r="R19" s="6"/>
      <c r="S19" s="6"/>
      <c r="T19" s="6"/>
      <c r="U19" s="6"/>
      <c r="V19" s="6"/>
    </row>
    <row r="20" spans="1:25" ht="15" x14ac:dyDescent="0.2">
      <c r="A20" s="31" t="s">
        <v>47</v>
      </c>
      <c r="B20" s="47"/>
      <c r="C20" s="47"/>
      <c r="D20" s="47"/>
      <c r="E20" s="47"/>
      <c r="F20" s="48"/>
      <c r="G20" s="12"/>
      <c r="H20" s="23"/>
      <c r="L20" s="73"/>
      <c r="M20" s="73"/>
      <c r="N20" s="73"/>
      <c r="O20" s="8"/>
      <c r="P20" s="8"/>
      <c r="Q20" s="6"/>
      <c r="R20" s="6"/>
      <c r="S20" s="6"/>
      <c r="T20" s="6"/>
      <c r="U20" s="6"/>
      <c r="V20" s="6"/>
      <c r="W20" s="6"/>
      <c r="X20" s="6"/>
      <c r="Y20" s="6"/>
    </row>
    <row r="21" spans="1:25" ht="30" customHeight="1" x14ac:dyDescent="0.2">
      <c r="A21" s="34" t="s">
        <v>16</v>
      </c>
      <c r="B21" s="35">
        <v>7</v>
      </c>
      <c r="C21" s="35">
        <v>6</v>
      </c>
      <c r="D21" s="52"/>
      <c r="E21" s="35"/>
      <c r="F21" s="36">
        <f t="shared" ref="F21:F28" si="0">(IF(((B21&lt;=7)*OR(B21&gt;=0)*OR(MOD(B21,1)=0)*OR(C21&lt;=7)*OR(C21&gt;=0)*OR(MOD(C21,1)=0)*OR(D21&lt;=7)*OR(D21&gt;=0)*OR(MOD(D21,1)=0)*OR(E21&lt;=7)*OR(E21&gt;=0)*OR(MOD(E21,1)=0)),(SUM(B21:E21)),"ERROR: Impossible Rating"))</f>
        <v>13</v>
      </c>
      <c r="G21" s="12"/>
      <c r="H21" s="23"/>
      <c r="L21" s="60" t="s">
        <v>34</v>
      </c>
      <c r="M21" s="60" t="s">
        <v>2</v>
      </c>
      <c r="N21" s="60" t="s">
        <v>3</v>
      </c>
      <c r="O21" s="8"/>
      <c r="P21" s="8"/>
      <c r="Q21" s="6"/>
      <c r="R21" s="6"/>
      <c r="S21" s="6"/>
      <c r="T21" s="6"/>
      <c r="U21" s="6"/>
      <c r="V21" s="6"/>
      <c r="W21" s="6"/>
      <c r="X21" s="6"/>
      <c r="Y21" s="6"/>
    </row>
    <row r="22" spans="1:25" ht="30" customHeight="1" x14ac:dyDescent="0.2">
      <c r="A22" s="34" t="s">
        <v>17</v>
      </c>
      <c r="B22" s="35">
        <v>6</v>
      </c>
      <c r="C22" s="35">
        <v>6</v>
      </c>
      <c r="D22" s="35"/>
      <c r="E22" s="35"/>
      <c r="F22" s="36">
        <f t="shared" si="0"/>
        <v>12</v>
      </c>
      <c r="G22" s="12"/>
      <c r="H22" s="23"/>
      <c r="L22" s="61">
        <v>1</v>
      </c>
      <c r="M22" s="62">
        <f>AVERAGE(STDEV(B7:E7), STDEV(B8:E8), STDEV(B9:E9))</f>
        <v>0</v>
      </c>
      <c r="N22" s="59" t="str">
        <f>IF(STDEV1&gt;=2, "HIGH", IF(STDEV1&gt;=1.5, "MEDIUM", "LOW"))</f>
        <v>LOW</v>
      </c>
      <c r="O22" s="8"/>
      <c r="P22" s="8"/>
      <c r="Q22" s="6"/>
      <c r="R22" s="6"/>
      <c r="S22" s="6"/>
      <c r="T22" s="6"/>
      <c r="U22" s="6"/>
      <c r="V22" s="6"/>
      <c r="W22" s="6"/>
      <c r="X22" s="6"/>
      <c r="Y22" s="6"/>
    </row>
    <row r="23" spans="1:25" ht="30" customHeight="1" x14ac:dyDescent="0.2">
      <c r="A23" s="34" t="s">
        <v>18</v>
      </c>
      <c r="B23" s="35">
        <v>6</v>
      </c>
      <c r="C23" s="35">
        <v>6</v>
      </c>
      <c r="D23" s="35"/>
      <c r="E23" s="35"/>
      <c r="F23" s="36">
        <f t="shared" si="0"/>
        <v>12</v>
      </c>
      <c r="G23" s="12"/>
      <c r="H23" s="23"/>
      <c r="L23" s="61">
        <v>2</v>
      </c>
      <c r="M23" s="62">
        <f>AVERAGE(STDEV(B14:E14), STDEV(B15:E15), STDEV(B16:E16))</f>
        <v>0</v>
      </c>
      <c r="N23" s="59" t="str">
        <f>IF(STDEV2&gt;=2, "HIGH", IF(STDEV2&gt;=1.5, "MEDIUM", "LOW"))</f>
        <v>LOW</v>
      </c>
      <c r="O23" s="8"/>
      <c r="P23" s="8"/>
      <c r="Q23" s="6"/>
      <c r="R23" s="6"/>
      <c r="S23" s="6"/>
      <c r="T23" s="6"/>
      <c r="U23" s="6"/>
      <c r="V23" s="6"/>
      <c r="W23" s="6"/>
      <c r="X23" s="6"/>
      <c r="Y23" s="6"/>
    </row>
    <row r="24" spans="1:25" ht="30" customHeight="1" x14ac:dyDescent="0.2">
      <c r="A24" s="34" t="s">
        <v>19</v>
      </c>
      <c r="B24" s="35">
        <v>6</v>
      </c>
      <c r="C24" s="35">
        <v>6</v>
      </c>
      <c r="D24" s="35"/>
      <c r="E24" s="35"/>
      <c r="F24" s="36">
        <f t="shared" si="0"/>
        <v>12</v>
      </c>
      <c r="G24" s="23"/>
      <c r="L24" s="61">
        <v>3</v>
      </c>
      <c r="M24" s="62">
        <f>AVERAGE(STDEV(B21:E21), STDEV(B22:E22), STDEV(B23:E23), STDEV(B24:E24), STDEV(B25:E25), STDEV(B26:E26), STDEV(B27:E27), STDEV(B28:E28))</f>
        <v>0.35355339059327379</v>
      </c>
      <c r="N24" s="59" t="str">
        <f>IF(STDEV3&gt;=2, "HIGH", IF(STDEV3=1.5, "MEDIUM", "LOW"))</f>
        <v>LOW</v>
      </c>
      <c r="O24" s="8"/>
      <c r="P24" s="8"/>
      <c r="Q24" s="6"/>
      <c r="R24" s="6"/>
      <c r="S24" s="6"/>
      <c r="T24" s="6"/>
      <c r="U24" s="6"/>
      <c r="V24" s="6"/>
      <c r="W24" s="6"/>
      <c r="X24" s="6"/>
      <c r="Y24" s="6"/>
    </row>
    <row r="25" spans="1:25" ht="45" customHeight="1" x14ac:dyDescent="0.2">
      <c r="A25" s="34" t="s">
        <v>20</v>
      </c>
      <c r="B25" s="35">
        <v>7</v>
      </c>
      <c r="C25" s="35">
        <v>6</v>
      </c>
      <c r="D25" s="35"/>
      <c r="E25" s="35"/>
      <c r="F25" s="36">
        <f t="shared" si="0"/>
        <v>13</v>
      </c>
      <c r="G25" s="23"/>
      <c r="L25" s="61">
        <v>4</v>
      </c>
      <c r="M25" s="62">
        <f>AVERAGE(STDEV(B33:E33), STDEV(B34:E34), STDEV(B35:E35))</f>
        <v>0</v>
      </c>
      <c r="N25" s="59" t="str">
        <f>IF(STDEV4&gt;=2, "HIGH", IF(STDEV4&gt;=1.5, "MEDIUM", "LOW"))</f>
        <v>LOW</v>
      </c>
      <c r="O25" s="8"/>
      <c r="P25" s="8"/>
      <c r="Q25" s="6"/>
      <c r="R25" s="6"/>
      <c r="S25" s="6"/>
      <c r="T25" s="6"/>
      <c r="U25" s="6"/>
      <c r="V25" s="6"/>
      <c r="W25" s="6"/>
      <c r="X25" s="6"/>
      <c r="Y25" s="6"/>
    </row>
    <row r="26" spans="1:25" ht="44.25" customHeight="1" x14ac:dyDescent="0.2">
      <c r="A26" s="34" t="s">
        <v>21</v>
      </c>
      <c r="B26" s="35">
        <v>7</v>
      </c>
      <c r="C26" s="35">
        <v>6</v>
      </c>
      <c r="D26" s="35"/>
      <c r="E26" s="35"/>
      <c r="F26" s="36">
        <f t="shared" si="0"/>
        <v>13</v>
      </c>
      <c r="G26" s="23"/>
      <c r="L26" s="61">
        <v>5</v>
      </c>
      <c r="M26" s="62">
        <f>AVERAGE(STDEV(B40:E40), STDEV(B41:E41), STDEV(B42:E42), STDEV(B43:E43))</f>
        <v>0</v>
      </c>
      <c r="N26" s="59" t="str">
        <f>IF(STDEV5&gt;=2, "HIGH", IF(STDEV5&gt;=1.5, "MEDIUM", "LOW"))</f>
        <v>LOW</v>
      </c>
      <c r="O26" s="8"/>
      <c r="P26" s="8"/>
      <c r="Q26" s="6"/>
      <c r="R26" s="6"/>
      <c r="S26" s="6"/>
      <c r="T26" s="6"/>
      <c r="U26" s="6"/>
      <c r="V26" s="6"/>
      <c r="W26" s="6"/>
      <c r="X26" s="6"/>
      <c r="Y26" s="6"/>
    </row>
    <row r="27" spans="1:25" ht="30" customHeight="1" x14ac:dyDescent="0.2">
      <c r="A27" s="34" t="s">
        <v>22</v>
      </c>
      <c r="B27" s="35">
        <v>6</v>
      </c>
      <c r="C27" s="35">
        <v>6</v>
      </c>
      <c r="D27" s="35"/>
      <c r="E27" s="35"/>
      <c r="F27" s="36">
        <f t="shared" si="0"/>
        <v>12</v>
      </c>
      <c r="G27" s="23"/>
      <c r="L27" s="63" t="s">
        <v>4</v>
      </c>
      <c r="M27" s="62">
        <f>STDEV(B54:E54)</f>
        <v>0</v>
      </c>
      <c r="N27" s="59" t="str">
        <f>IF(STDEVo&gt;=2, "HIGH", IF(STDEVo&gt;=1.5, "MEDIUM", "LOW"))</f>
        <v>LOW</v>
      </c>
      <c r="O27" s="8"/>
      <c r="P27" s="8"/>
      <c r="Q27" s="6"/>
      <c r="R27" s="6"/>
      <c r="S27" s="6"/>
      <c r="T27" s="6"/>
      <c r="U27" s="6"/>
      <c r="V27" s="6"/>
      <c r="W27" s="6"/>
      <c r="X27" s="6"/>
      <c r="Y27" s="6"/>
    </row>
    <row r="28" spans="1:25" ht="30" customHeight="1" x14ac:dyDescent="0.2">
      <c r="A28" s="34" t="s">
        <v>23</v>
      </c>
      <c r="B28" s="35">
        <v>7</v>
      </c>
      <c r="C28" s="35">
        <v>6</v>
      </c>
      <c r="D28" s="35"/>
      <c r="E28" s="35"/>
      <c r="F28" s="36">
        <f t="shared" si="0"/>
        <v>13</v>
      </c>
      <c r="G28" s="23"/>
      <c r="L28" s="74"/>
      <c r="M28" s="74"/>
      <c r="N28" s="74"/>
      <c r="O28" s="8"/>
      <c r="P28" s="8"/>
      <c r="Q28" s="6"/>
      <c r="R28" s="6"/>
      <c r="S28" s="6"/>
      <c r="T28" s="6"/>
      <c r="U28" s="6"/>
      <c r="V28" s="6"/>
      <c r="W28" s="6"/>
      <c r="X28" s="6"/>
      <c r="Y28" s="6"/>
    </row>
    <row r="29" spans="1:25" ht="25.5" customHeight="1" x14ac:dyDescent="0.2">
      <c r="A29" s="37"/>
      <c r="B29" s="38">
        <f>IF((B21&gt;0)*AND(B22&gt;0)*AND(B23&gt;0)*AND(B24&gt;0)*AND(B25&gt;0)*AND(B26&gt;0)*AND(B27&gt;0)*AND(B28&gt;0), SUM(B21:B28),"Caution: Empty Cells")</f>
        <v>52</v>
      </c>
      <c r="C29" s="38">
        <f>IF((C21&gt;0)*AND(C22&gt;0)*AND(C23&gt;0)*AND(C24&gt;0)*AND(C25&gt;0)*AND(C26&gt;0)*AND(C27&gt;0)*AND(C28&gt;0), SUM(C21:C28),"Caution: Empty Cells")</f>
        <v>48</v>
      </c>
      <c r="D29" s="38" t="str">
        <f>IF((D21&gt;0)*AND(D22&gt;0)*AND(D23&gt;0)*AND(D24&gt;0)*AND(D25&gt;0)*AND(D26&gt;0)*AND(D27&gt;0)*AND(D28&gt;0), SUM(D21:D28),"Caution: Empty Cells")</f>
        <v>Caution: Empty Cells</v>
      </c>
      <c r="E29" s="38" t="str">
        <f>IF((E21&gt;0)*AND(E22&gt;0)*AND(E23&gt;0)*AND(E24&gt;0)*AND(E25&gt;0)*AND(E26&gt;0)*AND(E27&gt;0)*AND(E28&gt;0), SUM(E21:E28),"Caution: Empty Cells")</f>
        <v>Caution: Empty Cells</v>
      </c>
      <c r="F29" s="49">
        <f>SUM(B29:E29)</f>
        <v>100</v>
      </c>
      <c r="G29" s="23"/>
      <c r="M29" s="8"/>
      <c r="N29" s="8"/>
      <c r="O29" s="8"/>
      <c r="P29" s="8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">
      <c r="A30" s="53"/>
      <c r="B30" s="41"/>
      <c r="C30" s="41"/>
      <c r="D30" s="41"/>
      <c r="E30" s="42" t="str">
        <f>CONCATENATE("Dominio 3 Score for ",D3_Appraisers," Appraiser(s):")</f>
        <v>Dominio 3 Score for 2 Appraiser(s):</v>
      </c>
      <c r="F30" s="43">
        <f>IF(F29&gt;0,((Obtained_D3-D3MIN)/(D3MAX-D3MIN)),"")</f>
        <v>0.875</v>
      </c>
      <c r="G30" s="23"/>
      <c r="M30" s="8"/>
      <c r="N30" s="8"/>
      <c r="O30" s="8"/>
      <c r="P30" s="8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">
      <c r="A31" s="44"/>
      <c r="B31" s="45"/>
      <c r="C31" s="45"/>
      <c r="D31" s="45"/>
      <c r="E31" s="45"/>
      <c r="F31" s="46"/>
      <c r="G31" s="23"/>
      <c r="M31" s="8"/>
      <c r="N31" s="8"/>
      <c r="O31" s="8"/>
      <c r="P31" s="8"/>
      <c r="Q31" s="6"/>
      <c r="R31" s="6"/>
      <c r="S31" s="6"/>
      <c r="T31" s="6"/>
      <c r="U31" s="6"/>
      <c r="V31" s="6"/>
      <c r="W31" s="6"/>
      <c r="X31" s="6"/>
      <c r="Y31" s="6"/>
    </row>
    <row r="32" spans="1:25" ht="15" x14ac:dyDescent="0.2">
      <c r="A32" s="31" t="s">
        <v>48</v>
      </c>
      <c r="B32" s="47"/>
      <c r="C32" s="47"/>
      <c r="D32" s="47"/>
      <c r="E32" s="47"/>
      <c r="F32" s="48"/>
      <c r="G32" s="23"/>
      <c r="M32" s="8"/>
      <c r="N32" s="8"/>
      <c r="O32" s="8"/>
      <c r="P32" s="8"/>
      <c r="Q32" s="6"/>
      <c r="R32" s="6"/>
      <c r="S32" s="6"/>
      <c r="T32" s="6"/>
      <c r="U32" s="6"/>
      <c r="V32" s="6"/>
      <c r="W32" s="6"/>
      <c r="X32" s="6"/>
      <c r="Y32" s="6"/>
    </row>
    <row r="33" spans="1:25" ht="30" customHeight="1" x14ac:dyDescent="0.2">
      <c r="A33" s="34" t="s">
        <v>24</v>
      </c>
      <c r="B33" s="35">
        <v>7</v>
      </c>
      <c r="C33" s="35">
        <v>7</v>
      </c>
      <c r="D33" s="35"/>
      <c r="E33" s="35"/>
      <c r="F33" s="36">
        <f>(IF(((B33&lt;=7)*OR(B33&gt;=0)*OR(MOD(B33,1)=0)*OR(C33&lt;=7)*OR(C33&gt;=0)*OR(MOD(C33,1)=0)*OR(D33&lt;=7)*OR(D33&gt;=0)*OR(MOD(D33,1)=0)*OR(E33&lt;=7)*OR(E33&gt;=0)*OR(MOD(E33,1)=0)),(SUM(B33:E33)),"ERROR: Impossible Rating"))</f>
        <v>14</v>
      </c>
      <c r="G33" s="23"/>
      <c r="M33" s="8"/>
      <c r="N33" s="8"/>
      <c r="O33" s="8"/>
      <c r="P33" s="8"/>
      <c r="Q33" s="6"/>
      <c r="R33" s="6"/>
      <c r="S33" s="6"/>
      <c r="T33" s="6"/>
      <c r="U33" s="6"/>
      <c r="V33" s="6"/>
      <c r="W33" s="6"/>
      <c r="X33" s="6"/>
      <c r="Y33" s="6"/>
    </row>
    <row r="34" spans="1:25" ht="41.25" customHeight="1" x14ac:dyDescent="0.2">
      <c r="A34" s="34" t="s">
        <v>25</v>
      </c>
      <c r="B34" s="35">
        <v>7</v>
      </c>
      <c r="C34" s="35">
        <v>7</v>
      </c>
      <c r="D34" s="35"/>
      <c r="E34" s="35"/>
      <c r="F34" s="36">
        <f>(IF(((B34&lt;=7)*OR(B34&gt;=0)*OR(MOD(B34,1)=0)*OR(C34&lt;=7)*OR(C34&gt;=0)*OR(MOD(C34,1)=0)*OR(D34&lt;=7)*OR(D34&gt;=0)*OR(MOD(D34,1)=0)*OR(E34&lt;=7)*OR(E34&gt;=0)*OR(MOD(E34,1)=0)),(SUM(B34:E34)),"ERROR: Impossible Rating"))</f>
        <v>14</v>
      </c>
      <c r="G34" s="23"/>
      <c r="M34" s="8"/>
      <c r="N34" s="8"/>
      <c r="O34" s="8"/>
      <c r="P34" s="8"/>
      <c r="Q34" s="6"/>
      <c r="R34" s="6"/>
      <c r="S34" s="6"/>
      <c r="T34" s="6"/>
      <c r="U34" s="6"/>
      <c r="V34" s="6"/>
      <c r="W34" s="6"/>
      <c r="X34" s="6"/>
      <c r="Y34" s="6"/>
    </row>
    <row r="35" spans="1:25" ht="30" customHeight="1" x14ac:dyDescent="0.2">
      <c r="A35" s="34" t="s">
        <v>26</v>
      </c>
      <c r="B35" s="35">
        <v>7</v>
      </c>
      <c r="C35" s="35">
        <v>7</v>
      </c>
      <c r="D35" s="35"/>
      <c r="E35" s="35"/>
      <c r="F35" s="36">
        <f>(IF(((B35&lt;=7)*OR(B35&gt;=0)*OR(MOD(B35,1)=0)*OR(C35&lt;=7)*OR(C35&gt;=0)*OR(MOD(C35,1)=0)*OR(D35&lt;=7)*OR(D35&gt;=0)*OR(MOD(D35,1)=0)*OR(E35&lt;=7)*OR(E35&gt;=0)*OR(MOD(E35,1)=0)),(SUM(B35:E35)),"ERROR: Impossible Rating"))</f>
        <v>14</v>
      </c>
      <c r="G35" s="23"/>
      <c r="M35" s="8"/>
      <c r="N35" s="8"/>
      <c r="O35" s="8"/>
      <c r="P35" s="8"/>
      <c r="Q35" s="6"/>
      <c r="R35" s="6"/>
      <c r="S35" s="6"/>
      <c r="T35" s="6"/>
      <c r="U35" s="6"/>
      <c r="V35" s="6"/>
      <c r="W35" s="6"/>
      <c r="X35" s="6"/>
      <c r="Y35" s="6"/>
    </row>
    <row r="36" spans="1:25" ht="31.5" customHeight="1" x14ac:dyDescent="0.2">
      <c r="A36" s="37"/>
      <c r="B36" s="38">
        <f>IF((B33&gt;0)*AND(B34&gt;0)*AND(B35&gt;0), SUM(B33:B35),"Caution: Empty Cells")</f>
        <v>21</v>
      </c>
      <c r="C36" s="38">
        <f>IF((C33&gt;0)*AND(C34&gt;0)*AND(C35&gt;0), SUM(C33:C35),"Caution: Empty Cells")</f>
        <v>21</v>
      </c>
      <c r="D36" s="38" t="str">
        <f>IF((D33&gt;0)*AND(D34&gt;0)*AND(D35&gt;0), SUM(D33:D35),"Caution: Empty Cells")</f>
        <v>Caution: Empty Cells</v>
      </c>
      <c r="E36" s="38" t="str">
        <f>IF((E33&gt;0)*AND(E34&gt;0)*AND(E35&gt;0), SUM(E33:E35),"Caution: Empty Cells")</f>
        <v>Caution: Empty Cells</v>
      </c>
      <c r="F36" s="49">
        <f>SUM(B36:E36)</f>
        <v>42</v>
      </c>
      <c r="G36" s="23"/>
      <c r="M36" s="8"/>
      <c r="N36" s="8"/>
      <c r="O36" s="8"/>
      <c r="P36" s="8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">
      <c r="A37" s="50"/>
      <c r="B37" s="41"/>
      <c r="C37" s="41"/>
      <c r="D37" s="41"/>
      <c r="E37" s="42" t="str">
        <f>CONCATENATE("Dominio 4 Score for ",D4_Appraisers," Appraiser(s):")</f>
        <v>Dominio 4 Score for 2 Appraiser(s):</v>
      </c>
      <c r="F37" s="43">
        <f>IF(F36&gt;0,((Obtained_D4-D4MIN)/(D4MAX-D4MIN)),"")</f>
        <v>1</v>
      </c>
      <c r="G37" s="23"/>
      <c r="M37" s="8"/>
      <c r="N37" s="8"/>
      <c r="O37" s="8"/>
      <c r="P37" s="8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">
      <c r="A38" s="51"/>
      <c r="B38" s="45"/>
      <c r="C38" s="45"/>
      <c r="D38" s="45"/>
      <c r="E38" s="45"/>
      <c r="F38" s="46"/>
      <c r="G38" s="23"/>
      <c r="M38" s="8"/>
      <c r="N38" s="8"/>
      <c r="O38" s="8"/>
      <c r="P38" s="8"/>
      <c r="Q38" s="6"/>
      <c r="R38" s="6"/>
      <c r="S38" s="6"/>
      <c r="T38" s="6"/>
      <c r="U38" s="6"/>
      <c r="V38" s="6"/>
      <c r="W38" s="6"/>
      <c r="X38" s="6"/>
      <c r="Y38" s="6"/>
    </row>
    <row r="39" spans="1:25" ht="15" x14ac:dyDescent="0.2">
      <c r="A39" s="31" t="s">
        <v>49</v>
      </c>
      <c r="B39" s="47"/>
      <c r="C39" s="47"/>
      <c r="D39" s="47"/>
      <c r="E39" s="47"/>
      <c r="F39" s="48"/>
      <c r="G39" s="23"/>
      <c r="M39" s="8"/>
      <c r="N39" s="8"/>
      <c r="O39" s="8"/>
      <c r="P39" s="8"/>
      <c r="Q39" s="6"/>
      <c r="R39" s="6"/>
      <c r="S39" s="6"/>
      <c r="T39" s="6"/>
      <c r="U39" s="6"/>
      <c r="V39" s="6"/>
      <c r="W39" s="6"/>
      <c r="X39" s="6"/>
      <c r="Y39" s="6"/>
    </row>
    <row r="40" spans="1:25" ht="30" customHeight="1" x14ac:dyDescent="0.2">
      <c r="A40" s="34" t="s">
        <v>27</v>
      </c>
      <c r="B40" s="35">
        <v>7</v>
      </c>
      <c r="C40" s="35">
        <v>7</v>
      </c>
      <c r="D40" s="35"/>
      <c r="E40" s="35"/>
      <c r="F40" s="36">
        <f>(IF(((B40&lt;=7)*OR(B40&gt;=0)*OR(MOD(B40,1)=0)*OR(C40&lt;=7)*OR(C40&gt;=0)*OR(MOD(C40,1)=0)*OR(D40&lt;=7)*OR(D40&gt;=0)*OR(MOD(D40,1)=0)*OR(E40&lt;=7)*OR(E40&gt;=0)*OR(MOD(E40,1)=0)),(SUM(B40:E40)),"ERROR: Impossible Rating"))</f>
        <v>14</v>
      </c>
      <c r="G40" s="23"/>
      <c r="M40" s="8"/>
      <c r="N40" s="8"/>
      <c r="O40" s="8"/>
      <c r="P40" s="8"/>
      <c r="Q40" s="6"/>
      <c r="R40" s="6"/>
      <c r="S40" s="6"/>
      <c r="T40" s="6"/>
      <c r="U40" s="6"/>
      <c r="V40" s="6"/>
      <c r="W40" s="6"/>
      <c r="X40" s="6"/>
      <c r="Y40" s="6"/>
    </row>
    <row r="41" spans="1:25" ht="45" customHeight="1" x14ac:dyDescent="0.2">
      <c r="A41" s="34" t="s">
        <v>28</v>
      </c>
      <c r="B41" s="35">
        <v>7</v>
      </c>
      <c r="C41" s="35">
        <v>7</v>
      </c>
      <c r="D41" s="35"/>
      <c r="E41" s="35"/>
      <c r="F41" s="36">
        <f>(IF(((B41&lt;=7)*OR(B41&gt;=0)*OR(MOD(B41,1)=0)*OR(C41&lt;=7)*OR(C41&gt;=0)*OR(MOD(C41,1)=0)*OR(D41&lt;=7)*OR(D41&gt;=0)*OR(MOD(D41,1)=0)*OR(E41&lt;=7)*OR(E41&gt;=0)*OR(MOD(E41,1)=0)),(SUM(B41:E41)),"ERROR: Impossible Rating"))</f>
        <v>14</v>
      </c>
      <c r="G41" s="23"/>
      <c r="M41" s="8"/>
      <c r="N41" s="8"/>
      <c r="O41" s="8"/>
      <c r="P41" s="8"/>
      <c r="Q41" s="6"/>
      <c r="R41" s="6"/>
      <c r="S41" s="6"/>
      <c r="T41" s="6"/>
      <c r="U41" s="6"/>
      <c r="V41" s="6"/>
      <c r="W41" s="6"/>
      <c r="X41" s="6"/>
      <c r="Y41" s="6"/>
    </row>
    <row r="42" spans="1:25" ht="45" customHeight="1" x14ac:dyDescent="0.2">
      <c r="A42" s="34" t="s">
        <v>29</v>
      </c>
      <c r="B42" s="35">
        <v>7</v>
      </c>
      <c r="C42" s="35">
        <v>7</v>
      </c>
      <c r="D42" s="35"/>
      <c r="E42" s="35"/>
      <c r="F42" s="36">
        <f>(IF(((B42&lt;=7)*OR(B42&gt;=0)*OR(MOD(B42,1)=0)*OR(C42&lt;=7)*OR(C42&gt;=0)*OR(MOD(C42,1)=0)*OR(D42&lt;=7)*OR(D42&gt;=0)*OR(MOD(D42,1)=0)*OR(E42&lt;=7)*OR(E42&gt;=0)*OR(MOD(E42,1)=0)),(SUM(B42:E42)),"ERROR: Impossible Rating"))</f>
        <v>14</v>
      </c>
      <c r="G42" s="23"/>
      <c r="M42" s="8"/>
      <c r="N42" s="8"/>
      <c r="O42" s="8"/>
      <c r="P42" s="8"/>
      <c r="Q42" s="6"/>
      <c r="R42" s="6"/>
      <c r="S42" s="6"/>
      <c r="T42" s="6"/>
      <c r="U42" s="6"/>
      <c r="V42" s="6"/>
      <c r="W42" s="6"/>
      <c r="X42" s="6"/>
      <c r="Y42" s="6"/>
    </row>
    <row r="43" spans="1:25" ht="30" customHeight="1" x14ac:dyDescent="0.2">
      <c r="A43" s="34" t="s">
        <v>30</v>
      </c>
      <c r="B43" s="35">
        <v>7</v>
      </c>
      <c r="C43" s="35">
        <v>7</v>
      </c>
      <c r="D43" s="35"/>
      <c r="E43" s="35"/>
      <c r="F43" s="36">
        <f>(IF(((B43&lt;=7)*OR(B43&gt;=0)*OR(MOD(B43,1)=0)*OR(C43&lt;=7)*OR(C43&gt;=0)*OR(MOD(C43,1)=0)*OR(D43&lt;=7)*OR(D43&gt;=0)*OR(MOD(D43,1)=0)*OR(E43&lt;=7)*OR(E43&gt;=0)*OR(MOD(E43,1)=0)),(SUM(B43:E43)),"ERROR: Impossible Rating"))</f>
        <v>14</v>
      </c>
      <c r="G43" s="23"/>
      <c r="M43" s="8"/>
      <c r="N43" s="8"/>
      <c r="O43" s="8"/>
      <c r="P43" s="8"/>
      <c r="Q43" s="6"/>
      <c r="R43" s="6"/>
      <c r="S43" s="6"/>
      <c r="T43" s="6"/>
      <c r="U43" s="6"/>
      <c r="V43" s="6"/>
      <c r="W43" s="6"/>
      <c r="X43" s="6"/>
      <c r="Y43" s="6"/>
    </row>
    <row r="44" spans="1:25" ht="32.25" customHeight="1" x14ac:dyDescent="0.2">
      <c r="A44" s="37"/>
      <c r="B44" s="38">
        <f>IF((B40&gt;0)*AND(B41&gt;0)*AND(B42&gt;0)*AND(B43&gt;0), SUM(B40:B43),"Caution: Empty Cells")</f>
        <v>28</v>
      </c>
      <c r="C44" s="38">
        <f>IF((C40&gt;0)*AND(C41&gt;0)*AND(C42&gt;0)*AND(C43&gt;0), SUM(C40:C43),"Caution: Empty Cells")</f>
        <v>28</v>
      </c>
      <c r="D44" s="38" t="str">
        <f>IF((D40&gt;0)*AND(D41&gt;0)*AND(D42&gt;0)*AND(D43&gt;0), SUM(D40:D43),"Caution: Empty Cells")</f>
        <v>Caution: Empty Cells</v>
      </c>
      <c r="E44" s="38" t="str">
        <f>IF((E40&gt;0)*AND(E41&gt;0)*AND(E42&gt;0)*AND(E43&gt;0), SUM(E40:E43),"Caution: Empty Cells")</f>
        <v>Caution: Empty Cells</v>
      </c>
      <c r="F44" s="49">
        <f>SUM(B44:E44)</f>
        <v>56</v>
      </c>
      <c r="G44" s="23"/>
      <c r="M44" s="8"/>
      <c r="N44" s="8"/>
      <c r="O44" s="8"/>
      <c r="P44" s="8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">
      <c r="A45" s="53"/>
      <c r="B45" s="41"/>
      <c r="C45" s="41"/>
      <c r="D45" s="41"/>
      <c r="E45" s="42" t="str">
        <f>CONCATENATE("Dominio 5 Score for ",D5_Appraisers," Appraiser(s):")</f>
        <v>Dominio 5 Score for 2 Appraiser(s):</v>
      </c>
      <c r="F45" s="43">
        <f>IF(F44&gt;0,((Obtained_D5-D5MIN)/(D5MAX-D5MIN)),"")</f>
        <v>1</v>
      </c>
      <c r="G45" s="23"/>
      <c r="M45" s="8"/>
      <c r="N45" s="8"/>
      <c r="O45" s="8"/>
      <c r="P45" s="8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">
      <c r="A46" s="44"/>
      <c r="B46" s="45"/>
      <c r="C46" s="45"/>
      <c r="D46" s="45"/>
      <c r="E46" s="45"/>
      <c r="F46" s="46"/>
      <c r="G46" s="23"/>
      <c r="M46" s="8"/>
      <c r="N46" s="8"/>
      <c r="O46" s="8"/>
      <c r="P46" s="8"/>
      <c r="Q46" s="6"/>
      <c r="R46" s="6"/>
      <c r="S46" s="6"/>
      <c r="T46" s="6"/>
      <c r="U46" s="6"/>
      <c r="V46" s="6"/>
      <c r="W46" s="6"/>
      <c r="X46" s="6"/>
      <c r="Y46" s="6"/>
    </row>
    <row r="47" spans="1:25" ht="15" x14ac:dyDescent="0.2">
      <c r="A47" s="31" t="s">
        <v>40</v>
      </c>
      <c r="B47" s="47"/>
      <c r="C47" s="47"/>
      <c r="D47" s="47"/>
      <c r="E47" s="47"/>
      <c r="F47" s="48"/>
      <c r="G47" s="23"/>
      <c r="M47" s="8"/>
      <c r="N47" s="8"/>
      <c r="O47" s="8"/>
      <c r="P47" s="8"/>
      <c r="Q47" s="6"/>
      <c r="R47" s="6"/>
      <c r="S47" s="6"/>
      <c r="T47" s="6"/>
      <c r="U47" s="6"/>
      <c r="V47" s="6"/>
      <c r="W47" s="6"/>
      <c r="X47" s="6"/>
      <c r="Y47" s="6"/>
    </row>
    <row r="48" spans="1:25" ht="30" customHeight="1" x14ac:dyDescent="0.2">
      <c r="A48" s="34" t="s">
        <v>31</v>
      </c>
      <c r="B48" s="35">
        <v>7</v>
      </c>
      <c r="C48" s="35">
        <v>7</v>
      </c>
      <c r="D48" s="35"/>
      <c r="E48" s="35"/>
      <c r="F48" s="36">
        <f>(IF(((B48&lt;=7)*OR(B48&gt;=0)*OR(MOD(B48,1)=0)*OR(C48&lt;=7)*OR(C48&gt;=0)*OR(MOD(C48,1)=0)*OR(D48&lt;=7)*OR(D48&gt;=0)*OR(MOD(D48,1)=0)*OR(E48&lt;=7)*OR(E48&gt;=0)*OR(MOD(E48,1)=0)),(SUM(B48:E48)),"ERROR: Impossible Rating"))</f>
        <v>14</v>
      </c>
      <c r="G48" s="23"/>
      <c r="M48" s="8"/>
      <c r="N48" s="8"/>
      <c r="O48" s="8"/>
      <c r="P48" s="8"/>
      <c r="Q48" s="6"/>
      <c r="R48" s="6"/>
      <c r="S48" s="6"/>
      <c r="T48" s="6"/>
      <c r="U48" s="6"/>
      <c r="V48" s="6"/>
      <c r="W48" s="6"/>
      <c r="X48" s="6"/>
      <c r="Y48" s="6"/>
    </row>
    <row r="49" spans="1:25" ht="48" customHeight="1" x14ac:dyDescent="0.2">
      <c r="A49" s="34" t="s">
        <v>32</v>
      </c>
      <c r="B49" s="35">
        <v>7</v>
      </c>
      <c r="C49" s="35">
        <v>7</v>
      </c>
      <c r="D49" s="35"/>
      <c r="E49" s="35"/>
      <c r="F49" s="36">
        <f>(IF(((B49&lt;=7)*OR(B49&gt;=0)*OR(MOD(B49,1)=0)*OR(C49&lt;=7)*OR(C49&gt;=0)*OR(MOD(C49,1)=0)*OR(D49&lt;=7)*OR(D49&gt;=0)*OR(MOD(D49,1)=0)*OR(E49&lt;=7)*OR(E49&gt;=0)*OR(MOD(E49,1)=0)),(SUM(B49:E49)),"ERROR: Impossible Rating"))</f>
        <v>14</v>
      </c>
      <c r="G49" s="23"/>
      <c r="M49" s="8"/>
      <c r="N49" s="8"/>
      <c r="O49" s="8"/>
      <c r="P49" s="8"/>
      <c r="Q49" s="6"/>
      <c r="R49" s="6"/>
      <c r="S49" s="6"/>
      <c r="T49" s="6"/>
      <c r="U49" s="6"/>
      <c r="V49" s="6"/>
      <c r="W49" s="6"/>
      <c r="X49" s="6"/>
      <c r="Y49" s="6"/>
    </row>
    <row r="50" spans="1:25" ht="26.25" customHeight="1" x14ac:dyDescent="0.2">
      <c r="A50" s="54"/>
      <c r="B50" s="38">
        <f>IF((B48&gt;0)*AND(B49&gt;0), SUM(B48:B49),"Caution: Empty Cells")</f>
        <v>14</v>
      </c>
      <c r="C50" s="38">
        <f>IF((C48&gt;0)*AND(C49&gt;0), SUM(C48:C49),"Caution: Empty Cells")</f>
        <v>14</v>
      </c>
      <c r="D50" s="38" t="str">
        <f>IF((D48&gt;0)*AND(D49&gt;0), SUM(D48:D49),"Caution: Empty Cells")</f>
        <v>Caution: Empty Cells</v>
      </c>
      <c r="E50" s="38" t="str">
        <f>IF((E48&gt;0)*AND(E49&gt;0), SUM(E48:E49),"Caution: Empty Cells")</f>
        <v>Caution: Empty Cells</v>
      </c>
      <c r="F50" s="49">
        <f>SUM(B50:E50)</f>
        <v>28</v>
      </c>
      <c r="G50" s="23"/>
      <c r="M50" s="8"/>
      <c r="N50" s="8"/>
      <c r="O50" s="8"/>
      <c r="P50" s="8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">
      <c r="A51" s="50"/>
      <c r="B51" s="41"/>
      <c r="C51" s="41"/>
      <c r="D51" s="41"/>
      <c r="E51" s="42" t="str">
        <f>CONCATENATE("Dominio 6 Score for ",D6_Appraisers," Appraiser(s):")</f>
        <v>Dominio 6 Score for 2 Appraiser(s):</v>
      </c>
      <c r="F51" s="43">
        <f>IF(F50&gt;0, ((Obtained_D6-D6MIN)/(D6MAX-D6MIN)), "")</f>
        <v>1</v>
      </c>
      <c r="G51" s="23"/>
      <c r="M51" s="8"/>
      <c r="N51" s="8"/>
      <c r="O51" s="8"/>
      <c r="P51" s="8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">
      <c r="A52" s="51"/>
      <c r="B52" s="45"/>
      <c r="C52" s="45"/>
      <c r="D52" s="45"/>
      <c r="E52" s="45"/>
      <c r="F52" s="46"/>
      <c r="G52" s="23"/>
      <c r="M52" s="8"/>
      <c r="N52" s="8"/>
      <c r="O52" s="8"/>
      <c r="P52" s="8"/>
      <c r="Q52" s="6"/>
      <c r="R52" s="6"/>
      <c r="S52" s="6"/>
      <c r="T52" s="6"/>
      <c r="U52" s="6"/>
      <c r="V52" s="6"/>
      <c r="W52" s="6"/>
      <c r="X52" s="6"/>
      <c r="Y52" s="6"/>
    </row>
    <row r="53" spans="1:25" ht="15" x14ac:dyDescent="0.2">
      <c r="A53" s="31" t="s">
        <v>42</v>
      </c>
      <c r="B53" s="47"/>
      <c r="C53" s="47"/>
      <c r="D53" s="47"/>
      <c r="E53" s="47"/>
      <c r="F53" s="48"/>
      <c r="G53" s="23"/>
      <c r="M53" s="8"/>
      <c r="N53" s="8"/>
      <c r="O53" s="8"/>
      <c r="P53" s="8"/>
      <c r="Q53" s="6"/>
      <c r="R53" s="6"/>
      <c r="S53" s="6"/>
      <c r="T53" s="6"/>
      <c r="U53" s="6"/>
      <c r="V53" s="6"/>
      <c r="W53" s="6"/>
      <c r="X53" s="6"/>
      <c r="Y53" s="6"/>
    </row>
    <row r="54" spans="1:25" ht="30" customHeight="1" x14ac:dyDescent="0.2">
      <c r="A54" s="34" t="s">
        <v>43</v>
      </c>
      <c r="B54" s="55">
        <v>6</v>
      </c>
      <c r="C54" s="55">
        <v>6</v>
      </c>
      <c r="D54" s="55"/>
      <c r="E54" s="55"/>
      <c r="F54" s="56"/>
      <c r="G54" s="23"/>
      <c r="M54" s="8"/>
      <c r="N54" s="8"/>
      <c r="O54" s="8"/>
      <c r="P54" s="8"/>
      <c r="Q54" s="6"/>
      <c r="R54" s="6"/>
      <c r="S54" s="6"/>
      <c r="T54" s="6"/>
      <c r="U54" s="6"/>
      <c r="V54" s="6"/>
      <c r="W54" s="6"/>
      <c r="X54" s="6"/>
      <c r="Y54" s="6"/>
    </row>
    <row r="55" spans="1:25" ht="38.1" customHeight="1" x14ac:dyDescent="0.2">
      <c r="A55" s="34" t="s">
        <v>44</v>
      </c>
      <c r="B55" s="64" t="s">
        <v>51</v>
      </c>
      <c r="C55" s="64" t="s">
        <v>51</v>
      </c>
      <c r="D55" s="55"/>
      <c r="E55" s="55"/>
      <c r="F55" s="56"/>
      <c r="M55" s="8"/>
      <c r="N55" s="8"/>
      <c r="O55" s="8"/>
      <c r="P55" s="8"/>
      <c r="Q55" s="6"/>
      <c r="R55" s="6"/>
      <c r="S55" s="6"/>
      <c r="T55" s="6"/>
      <c r="U55" s="6"/>
      <c r="V55" s="6"/>
      <c r="W55" s="6"/>
      <c r="X55" s="6"/>
      <c r="Y55" s="6"/>
    </row>
    <row r="56" spans="1:25" ht="12.75" customHeight="1" x14ac:dyDescent="0.2">
      <c r="A56" s="57"/>
      <c r="B56" s="57"/>
      <c r="C56" s="57"/>
      <c r="D56" s="57"/>
      <c r="E56" s="57"/>
      <c r="F56" s="57"/>
      <c r="G56" s="24"/>
      <c r="M56" s="8"/>
      <c r="N56" s="8"/>
      <c r="O56" s="8"/>
      <c r="P56" s="8"/>
    </row>
    <row r="57" spans="1:25" ht="12.75" customHeight="1" x14ac:dyDescent="0.2">
      <c r="A57" s="50"/>
      <c r="B57" s="50"/>
      <c r="C57" s="50"/>
      <c r="D57" s="50"/>
      <c r="E57" s="50"/>
      <c r="F57" s="50"/>
      <c r="M57" s="8"/>
      <c r="N57" s="8"/>
      <c r="O57" s="8"/>
      <c r="P57" s="8"/>
    </row>
    <row r="58" spans="1:25" ht="12.75" customHeight="1" x14ac:dyDescent="0.25">
      <c r="A58" s="5"/>
    </row>
    <row r="59" spans="1:25" ht="12.75" customHeight="1" x14ac:dyDescent="0.2">
      <c r="A59" s="3"/>
    </row>
    <row r="60" spans="1:25" ht="12.75" customHeight="1" x14ac:dyDescent="0.2">
      <c r="A60" s="3"/>
    </row>
    <row r="61" spans="1:25" ht="12.75" customHeight="1" x14ac:dyDescent="0.2">
      <c r="A61" s="3"/>
    </row>
    <row r="62" spans="1:25" ht="12.75" customHeight="1" x14ac:dyDescent="0.2">
      <c r="A62" s="3"/>
    </row>
    <row r="63" spans="1:25" ht="12.75" customHeight="1" x14ac:dyDescent="0.2">
      <c r="A63" s="3"/>
    </row>
    <row r="64" spans="1:25" ht="12.75" customHeight="1" x14ac:dyDescent="0.2">
      <c r="A64" s="3" t="s">
        <v>1</v>
      </c>
    </row>
    <row r="65" spans="1:1" ht="12.75" customHeight="1" x14ac:dyDescent="0.2">
      <c r="A65" s="3"/>
    </row>
    <row r="66" spans="1:1" ht="12.75" customHeight="1" x14ac:dyDescent="0.2">
      <c r="A66" s="3"/>
    </row>
  </sheetData>
  <sheetProtection selectLockedCells="1"/>
  <mergeCells count="13">
    <mergeCell ref="L11:N15"/>
    <mergeCell ref="L19:N20"/>
    <mergeCell ref="L28:N28"/>
    <mergeCell ref="L7:M8"/>
    <mergeCell ref="L9:M10"/>
    <mergeCell ref="N7:N8"/>
    <mergeCell ref="N9:N10"/>
    <mergeCell ref="L16:N16"/>
    <mergeCell ref="B3:E3"/>
    <mergeCell ref="A1:F1"/>
    <mergeCell ref="A2:F2"/>
    <mergeCell ref="G2:J2"/>
    <mergeCell ref="L5:N6"/>
  </mergeCells>
  <phoneticPr fontId="4" type="noConversion"/>
  <conditionalFormatting sqref="F7:F9">
    <cfRule type="containsText" dxfId="15" priority="32" stopIfTrue="1" operator="containsText" text="ERROR">
      <formula>NOT(ISERROR(SEARCH("ERROR",F7)))</formula>
    </cfRule>
  </conditionalFormatting>
  <conditionalFormatting sqref="F14:F16 F21:F28 F33:F35 F40:F43 F48:F49 F7:F9">
    <cfRule type="containsText" dxfId="14" priority="31" stopIfTrue="1" operator="containsText" text="ERROR">
      <formula>NOT(ISERROR(SEARCH("ERROR",F7)))</formula>
    </cfRule>
  </conditionalFormatting>
  <conditionalFormatting sqref="B10:E10">
    <cfRule type="containsText" dxfId="13" priority="24" stopIfTrue="1" operator="containsText" text="caution">
      <formula>NOT(ISERROR(SEARCH("caution",B10)))</formula>
    </cfRule>
  </conditionalFormatting>
  <conditionalFormatting sqref="L22:N22">
    <cfRule type="expression" dxfId="12" priority="6" stopIfTrue="1">
      <formula>$N$22="HIGH"</formula>
    </cfRule>
    <cfRule type="expression" dxfId="11" priority="15" stopIfTrue="1">
      <formula>$N$22="MEDIUM"</formula>
    </cfRule>
  </conditionalFormatting>
  <conditionalFormatting sqref="L23:N23">
    <cfRule type="expression" dxfId="10" priority="5" stopIfTrue="1">
      <formula>$N$23="HIGH"</formula>
    </cfRule>
    <cfRule type="expression" dxfId="9" priority="14" stopIfTrue="1">
      <formula>$N$23="MEDIUM"</formula>
    </cfRule>
  </conditionalFormatting>
  <conditionalFormatting sqref="L25:N25">
    <cfRule type="expression" dxfId="8" priority="3" stopIfTrue="1">
      <formula>$N$25="HIGH"</formula>
    </cfRule>
    <cfRule type="expression" dxfId="7" priority="13" stopIfTrue="1">
      <formula>$N$25="MEDIUM"</formula>
    </cfRule>
  </conditionalFormatting>
  <conditionalFormatting sqref="L26:N26">
    <cfRule type="expression" dxfId="6" priority="2" stopIfTrue="1">
      <formula>$N$26="HIGH"</formula>
    </cfRule>
    <cfRule type="expression" dxfId="5" priority="12" stopIfTrue="1">
      <formula>$N$26="MEDIUM"</formula>
    </cfRule>
  </conditionalFormatting>
  <conditionalFormatting sqref="L27:N27">
    <cfRule type="expression" dxfId="4" priority="1" stopIfTrue="1">
      <formula>$N$27="HIGH"</formula>
    </cfRule>
    <cfRule type="expression" dxfId="3" priority="11" stopIfTrue="1">
      <formula>$N$27="MEDIUM"</formula>
    </cfRule>
  </conditionalFormatting>
  <conditionalFormatting sqref="L24:N24">
    <cfRule type="expression" dxfId="2" priority="4" stopIfTrue="1">
      <formula>$N$24="HIGH"</formula>
    </cfRule>
    <cfRule type="expression" dxfId="1" priority="8" stopIfTrue="1">
      <formula>$N$24="MEDIUM"</formula>
    </cfRule>
  </conditionalFormatting>
  <conditionalFormatting sqref="L16:N16">
    <cfRule type="cellIs" dxfId="0" priority="7" stopIfTrue="1" operator="equal">
      <formula>"Please review the domains highlighted below"</formula>
    </cfRule>
  </conditionalFormatting>
  <printOptions horizontalCentered="1" verticalCentered="1" gridLines="1"/>
  <pageMargins left="0.39370078740157483" right="0.39370078740157483" top="0.39370078740157483" bottom="0.39370078740157483" header="0.34000000000000008" footer="0.31"/>
  <pageSetup scale="57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33" baseType="lpstr">
      <vt:lpstr>AGREE</vt:lpstr>
      <vt:lpstr>AGREE!Área_de_impresión</vt:lpstr>
      <vt:lpstr>D1_Appraisers</vt:lpstr>
      <vt:lpstr>D1Max</vt:lpstr>
      <vt:lpstr>D1MIN</vt:lpstr>
      <vt:lpstr>D2_Appraisers</vt:lpstr>
      <vt:lpstr>D2MAX</vt:lpstr>
      <vt:lpstr>D2MIN</vt:lpstr>
      <vt:lpstr>D3_Appraisers</vt:lpstr>
      <vt:lpstr>D3MAX</vt:lpstr>
      <vt:lpstr>D3MIN</vt:lpstr>
      <vt:lpstr>D4_Appraisers</vt:lpstr>
      <vt:lpstr>D4MAX</vt:lpstr>
      <vt:lpstr>D4MIN</vt:lpstr>
      <vt:lpstr>D5_Appraisers</vt:lpstr>
      <vt:lpstr>D5MAX</vt:lpstr>
      <vt:lpstr>D5MIN</vt:lpstr>
      <vt:lpstr>D6_Appraisers</vt:lpstr>
      <vt:lpstr>D6MAX</vt:lpstr>
      <vt:lpstr>D6MIN</vt:lpstr>
      <vt:lpstr>Num_Appraisers</vt:lpstr>
      <vt:lpstr>Obtained_D1</vt:lpstr>
      <vt:lpstr>Obtained_D2</vt:lpstr>
      <vt:lpstr>Obtained_D3</vt:lpstr>
      <vt:lpstr>Obtained_D4</vt:lpstr>
      <vt:lpstr>Obtained_D5</vt:lpstr>
      <vt:lpstr>Obtained_D6</vt:lpstr>
      <vt:lpstr>STDEV1</vt:lpstr>
      <vt:lpstr>STDEV2</vt:lpstr>
      <vt:lpstr>STDEV3</vt:lpstr>
      <vt:lpstr>STDEV4</vt:lpstr>
      <vt:lpstr>STDEV5</vt:lpstr>
      <vt:lpstr>STDEVo</vt:lpstr>
    </vt:vector>
  </TitlesOfParts>
  <Company>McMaster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Hsu</dc:creator>
  <cp:lastModifiedBy>socializacion</cp:lastModifiedBy>
  <cp:lastPrinted>2010-02-05T19:44:03Z</cp:lastPrinted>
  <dcterms:created xsi:type="dcterms:W3CDTF">2008-06-11T13:58:02Z</dcterms:created>
  <dcterms:modified xsi:type="dcterms:W3CDTF">2014-11-19T18:45:33Z</dcterms:modified>
</cp:coreProperties>
</file>