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Ana Paula\Documents\22_GERAL - Inglês Elsevier\Arquivos para Elsevier\"/>
    </mc:Choice>
  </mc:AlternateContent>
  <xr:revisionPtr revIDLastSave="0" documentId="8_{F0688748-F114-423D-A7A8-3C1B0A6D0009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sistance LET" sheetId="1" r:id="rId1"/>
  </sheets>
  <calcPr calcId="179017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3" i="1" l="1"/>
  <c r="Q33" i="1"/>
  <c r="N34" i="1"/>
  <c r="M34" i="1"/>
  <c r="L34" i="1"/>
  <c r="K34" i="1"/>
  <c r="J34" i="1"/>
  <c r="F34" i="1"/>
  <c r="G34" i="1" s="1"/>
  <c r="H34" i="1" s="1"/>
  <c r="I33" i="1"/>
  <c r="L33" i="1" s="1"/>
  <c r="J33" i="1"/>
  <c r="K33" i="1"/>
  <c r="R32" i="1"/>
  <c r="F33" i="1"/>
  <c r="G33" i="1"/>
  <c r="H33" i="1"/>
  <c r="F32" i="1"/>
  <c r="Q16" i="1"/>
  <c r="I16" i="1" s="1"/>
  <c r="R16" i="1"/>
  <c r="Q17" i="1"/>
  <c r="R17" i="1"/>
  <c r="I17" i="1"/>
  <c r="K17" i="1" s="1"/>
  <c r="N17" i="1"/>
  <c r="Q18" i="1"/>
  <c r="I18" i="1" s="1"/>
  <c r="R18" i="1"/>
  <c r="Q19" i="1"/>
  <c r="R19" i="1"/>
  <c r="I19" i="1"/>
  <c r="L19" i="1" s="1"/>
  <c r="N19" i="1"/>
  <c r="Q20" i="1"/>
  <c r="I20" i="1" s="1"/>
  <c r="R20" i="1"/>
  <c r="Q21" i="1"/>
  <c r="R21" i="1"/>
  <c r="I21" i="1"/>
  <c r="M21" i="1" s="1"/>
  <c r="N21" i="1"/>
  <c r="Q22" i="1"/>
  <c r="I22" i="1" s="1"/>
  <c r="R22" i="1"/>
  <c r="Q23" i="1"/>
  <c r="R23" i="1"/>
  <c r="I23" i="1"/>
  <c r="J23" i="1" s="1"/>
  <c r="N23" i="1"/>
  <c r="Q24" i="1"/>
  <c r="I24" i="1" s="1"/>
  <c r="R24" i="1"/>
  <c r="Q25" i="1"/>
  <c r="R25" i="1"/>
  <c r="I25" i="1"/>
  <c r="K25" i="1" s="1"/>
  <c r="N25" i="1"/>
  <c r="Q26" i="1"/>
  <c r="I26" i="1" s="1"/>
  <c r="R26" i="1"/>
  <c r="Q27" i="1"/>
  <c r="R27" i="1"/>
  <c r="I27" i="1"/>
  <c r="L27" i="1" s="1"/>
  <c r="N27" i="1"/>
  <c r="Q28" i="1"/>
  <c r="I28" i="1" s="1"/>
  <c r="R28" i="1"/>
  <c r="Q29" i="1"/>
  <c r="R29" i="1"/>
  <c r="I29" i="1"/>
  <c r="M29" i="1" s="1"/>
  <c r="N29" i="1"/>
  <c r="Q30" i="1"/>
  <c r="I30" i="1" s="1"/>
  <c r="R30" i="1"/>
  <c r="Q31" i="1"/>
  <c r="R31" i="1"/>
  <c r="I31" i="1"/>
  <c r="J31" i="1" s="1"/>
  <c r="N31" i="1"/>
  <c r="Q32" i="1"/>
  <c r="I32" i="1" s="1"/>
  <c r="Q15" i="1"/>
  <c r="R15" i="1"/>
  <c r="I15" i="1"/>
  <c r="K15" i="1" s="1"/>
  <c r="N15" i="1"/>
  <c r="M23" i="1"/>
  <c r="M31" i="1"/>
  <c r="L29" i="1"/>
  <c r="K27" i="1"/>
  <c r="J17" i="1"/>
  <c r="J25" i="1"/>
  <c r="J15" i="1"/>
  <c r="F16" i="1"/>
  <c r="G16" i="1" s="1"/>
  <c r="H16" i="1" s="1"/>
  <c r="F17" i="1"/>
  <c r="G17" i="1" s="1"/>
  <c r="H17" i="1" s="1"/>
  <c r="F18" i="1"/>
  <c r="G18" i="1"/>
  <c r="F19" i="1"/>
  <c r="G19" i="1" s="1"/>
  <c r="H19" i="1" s="1"/>
  <c r="F20" i="1"/>
  <c r="G20" i="1" s="1"/>
  <c r="F21" i="1"/>
  <c r="G21" i="1"/>
  <c r="H21" i="1" s="1"/>
  <c r="F22" i="1"/>
  <c r="G22" i="1" s="1"/>
  <c r="H22" i="1" s="1"/>
  <c r="F23" i="1"/>
  <c r="G23" i="1"/>
  <c r="H23" i="1"/>
  <c r="F24" i="1"/>
  <c r="G24" i="1" s="1"/>
  <c r="H24" i="1" s="1"/>
  <c r="F25" i="1"/>
  <c r="G25" i="1" s="1"/>
  <c r="H25" i="1" s="1"/>
  <c r="F26" i="1"/>
  <c r="G26" i="1"/>
  <c r="F27" i="1"/>
  <c r="G27" i="1" s="1"/>
  <c r="H27" i="1" s="1"/>
  <c r="F28" i="1"/>
  <c r="G28" i="1" s="1"/>
  <c r="H28" i="1" s="1"/>
  <c r="F29" i="1"/>
  <c r="G29" i="1"/>
  <c r="H29" i="1" s="1"/>
  <c r="F30" i="1"/>
  <c r="G30" i="1" s="1"/>
  <c r="H30" i="1" s="1"/>
  <c r="F31" i="1"/>
  <c r="G31" i="1"/>
  <c r="H31" i="1"/>
  <c r="G32" i="1"/>
  <c r="H32" i="1" s="1"/>
  <c r="F15" i="1"/>
  <c r="G15" i="1" s="1"/>
  <c r="H15" i="1" s="1"/>
  <c r="N26" i="1" l="1"/>
  <c r="L26" i="1"/>
  <c r="K26" i="1"/>
  <c r="H26" i="1"/>
  <c r="J26" i="1"/>
  <c r="M26" i="1"/>
  <c r="N18" i="1"/>
  <c r="L18" i="1"/>
  <c r="J18" i="1"/>
  <c r="M18" i="1"/>
  <c r="H18" i="1"/>
  <c r="K18" i="1"/>
  <c r="N28" i="1"/>
  <c r="M28" i="1"/>
  <c r="L28" i="1"/>
  <c r="K28" i="1"/>
  <c r="J28" i="1"/>
  <c r="N30" i="1"/>
  <c r="J30" i="1"/>
  <c r="M30" i="1"/>
  <c r="L30" i="1"/>
  <c r="K30" i="1"/>
  <c r="N22" i="1"/>
  <c r="J22" i="1"/>
  <c r="M22" i="1"/>
  <c r="L22" i="1"/>
  <c r="K22" i="1"/>
  <c r="H20" i="1"/>
  <c r="N20" i="1"/>
  <c r="M20" i="1"/>
  <c r="J20" i="1"/>
  <c r="L20" i="1"/>
  <c r="K20" i="1"/>
  <c r="K32" i="1"/>
  <c r="J32" i="1"/>
  <c r="M32" i="1"/>
  <c r="L32" i="1"/>
  <c r="N32" i="1"/>
  <c r="N24" i="1"/>
  <c r="K24" i="1"/>
  <c r="M24" i="1"/>
  <c r="L24" i="1"/>
  <c r="J24" i="1"/>
  <c r="N16" i="1"/>
  <c r="K16" i="1"/>
  <c r="M16" i="1"/>
  <c r="L16" i="1"/>
  <c r="J16" i="1"/>
  <c r="K19" i="1"/>
  <c r="L21" i="1"/>
  <c r="J29" i="1"/>
  <c r="J21" i="1"/>
  <c r="K31" i="1"/>
  <c r="K23" i="1"/>
  <c r="L15" i="1"/>
  <c r="L25" i="1"/>
  <c r="L17" i="1"/>
  <c r="M27" i="1"/>
  <c r="M19" i="1"/>
  <c r="N33" i="1"/>
  <c r="M33" i="1"/>
  <c r="J27" i="1"/>
  <c r="J19" i="1"/>
  <c r="K29" i="1"/>
  <c r="K21" i="1"/>
  <c r="L31" i="1"/>
  <c r="L23" i="1"/>
  <c r="M15" i="1"/>
  <c r="M25" i="1"/>
  <c r="M17" i="1"/>
</calcChain>
</file>

<file path=xl/sharedStrings.xml><?xml version="1.0" encoding="utf-8"?>
<sst xmlns="http://schemas.openxmlformats.org/spreadsheetml/2006/main" count="39" uniqueCount="34">
  <si>
    <t>Body Height (cm)</t>
  </si>
  <si>
    <t>Movement</t>
  </si>
  <si>
    <t>Elbow flexion</t>
  </si>
  <si>
    <t>Elbow extension</t>
  </si>
  <si>
    <t>Shoulder abduction</t>
  </si>
  <si>
    <t>Shoulder flexion</t>
  </si>
  <si>
    <t>Shoulder extension</t>
  </si>
  <si>
    <t>Shoulder horizontal abduction</t>
  </si>
  <si>
    <t>Shoulder horizontal aduction</t>
  </si>
  <si>
    <t>Abduction in scapular plane</t>
  </si>
  <si>
    <t>Internal shoulder rotation</t>
  </si>
  <si>
    <t>External shoulder rotation</t>
  </si>
  <si>
    <t>Knee flexion</t>
  </si>
  <si>
    <t>Knee extension</t>
  </si>
  <si>
    <t>Hip flexion</t>
  </si>
  <si>
    <t>Hip extension</t>
  </si>
  <si>
    <t>Hip abduction</t>
  </si>
  <si>
    <t>Hip aduction</t>
  </si>
  <si>
    <t>Hip internal rotation</t>
  </si>
  <si>
    <t>Hip external rotation</t>
  </si>
  <si>
    <t>Range of Motion (in degrees)</t>
  </si>
  <si>
    <t>elongation (in cm)</t>
  </si>
  <si>
    <t>elongation (in % of initial length)</t>
  </si>
  <si>
    <t>Resistance in Newton  (#200)</t>
  </si>
  <si>
    <t>Resistance in Newton (#201)</t>
  </si>
  <si>
    <t>Resistance in Newton (#202)</t>
  </si>
  <si>
    <t>Resistance in Newton (#203)</t>
  </si>
  <si>
    <t>Resistance in Newton (#204)</t>
  </si>
  <si>
    <t>length of lever (in cm)</t>
  </si>
  <si>
    <t>initial tubing length (in cm)</t>
  </si>
  <si>
    <t>elongation equation</t>
  </si>
  <si>
    <t>Lenght of lever (in % of body height) (PASCHOARELLI, LC., 2009)</t>
  </si>
  <si>
    <t>Movement of your preference</t>
  </si>
  <si>
    <t>Enter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</si>
</sst>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i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1"/>
      </right>
      <top style="thick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auto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Border="1" applyAlignment="1">
      <alignment horizontal="left" vertical="center" wrapText="1" indent="1"/>
    </xf>
    <xf numFmtId="0" fontId="0" fillId="3" borderId="0" xfId="0" applyFont="1" applyFill="1" applyBorder="1"/>
    <xf numFmtId="0" fontId="0" fillId="4" borderId="0" xfId="0" applyFont="1" applyFill="1" applyBorder="1"/>
    <xf numFmtId="0" fontId="0" fillId="4" borderId="3" xfId="0" applyFont="1" applyFill="1" applyBorder="1"/>
    <xf numFmtId="0" fontId="1" fillId="0" borderId="0" xfId="0" applyFont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0" xfId="0" applyFont="1" applyAlignment="1">
      <alignment vertical="center" wrapText="1"/>
    </xf>
    <xf numFmtId="164" fontId="1" fillId="3" borderId="0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7" borderId="11" xfId="0" applyFont="1" applyFill="1" applyBorder="1" applyAlignment="1" applyProtection="1">
      <alignment horizontal="center"/>
      <protection locked="0"/>
    </xf>
    <xf numFmtId="164" fontId="0" fillId="7" borderId="10" xfId="0" applyNumberFormat="1" applyFont="1" applyFill="1" applyBorder="1" applyAlignment="1" applyProtection="1">
      <alignment horizontal="center"/>
      <protection locked="0"/>
    </xf>
    <xf numFmtId="0" fontId="0" fillId="7" borderId="11" xfId="0" applyFont="1" applyFill="1" applyBorder="1" applyProtection="1">
      <protection locked="0"/>
    </xf>
    <xf numFmtId="1" fontId="1" fillId="3" borderId="0" xfId="0" applyNumberFormat="1" applyFont="1" applyFill="1" applyBorder="1" applyAlignment="1" applyProtection="1">
      <alignment horizontal="center"/>
      <protection hidden="1"/>
    </xf>
    <xf numFmtId="1" fontId="1" fillId="3" borderId="2" xfId="0" applyNumberFormat="1" applyFont="1" applyFill="1" applyBorder="1" applyAlignment="1" applyProtection="1">
      <alignment horizontal="center"/>
      <protection hidden="1"/>
    </xf>
    <xf numFmtId="1" fontId="1" fillId="4" borderId="0" xfId="0" applyNumberFormat="1" applyFont="1" applyFill="1" applyBorder="1" applyAlignment="1" applyProtection="1">
      <alignment horizontal="center"/>
      <protection hidden="1"/>
    </xf>
    <xf numFmtId="1" fontId="1" fillId="4" borderId="2" xfId="0" applyNumberFormat="1" applyFont="1" applyFill="1" applyBorder="1" applyAlignment="1" applyProtection="1">
      <alignment horizontal="center"/>
      <protection hidden="1"/>
    </xf>
    <xf numFmtId="1" fontId="1" fillId="4" borderId="3" xfId="0" applyNumberFormat="1" applyFont="1" applyFill="1" applyBorder="1" applyAlignment="1" applyProtection="1">
      <alignment horizontal="center"/>
      <protection hidden="1"/>
    </xf>
    <xf numFmtId="1" fontId="1" fillId="4" borderId="4" xfId="0" applyNumberFormat="1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4" borderId="0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1" fontId="1" fillId="4" borderId="11" xfId="0" applyNumberFormat="1" applyFont="1" applyFill="1" applyBorder="1" applyAlignment="1" applyProtection="1">
      <alignment horizontal="center"/>
      <protection hidden="1"/>
    </xf>
    <xf numFmtId="1" fontId="1" fillId="4" borderId="12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" fillId="0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279024</xdr:colOff>
      <xdr:row>2</xdr:row>
      <xdr:rowOff>112058</xdr:rowOff>
    </xdr:from>
    <xdr:ext cx="9189945" cy="177052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7289B8-B82F-4C4E-BBF5-88C7338EA941}"/>
            </a:ext>
          </a:extLst>
        </xdr:cNvPr>
        <xdr:cNvSpPr txBox="1"/>
      </xdr:nvSpPr>
      <xdr:spPr>
        <a:xfrm>
          <a:off x="872936" y="493058"/>
          <a:ext cx="9189945" cy="1770529"/>
        </a:xfrm>
        <a:prstGeom prst="rect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/>
            <a:t>Instructions: </a:t>
          </a:r>
        </a:p>
        <a:p>
          <a:r>
            <a:rPr lang="pt-BR" sz="1400"/>
            <a:t>1.</a:t>
          </a:r>
          <a:r>
            <a:rPr lang="pt-BR" sz="1400" baseline="0"/>
            <a:t>  Include subject height in the box: "Body height"</a:t>
          </a:r>
        </a:p>
        <a:p>
          <a:r>
            <a:rPr lang="pt-BR" sz="1400"/>
            <a:t>2. Check the elongation of tubes in the collumn "I"</a:t>
          </a:r>
        </a:p>
        <a:p>
          <a:r>
            <a:rPr lang="pt-BR" sz="1400"/>
            <a:t>3. Check resistance that all 5 LET  will deliver at the end movements in collumns "J" to "N"</a:t>
          </a:r>
        </a:p>
        <a:p>
          <a:r>
            <a:rPr lang="pt-BR" sz="1400"/>
            <a:t>4</a:t>
          </a:r>
          <a:r>
            <a:rPr lang="pt-BR" sz="1400" b="1">
              <a:solidFill>
                <a:srgbClr val="FF0000"/>
              </a:solidFill>
            </a:rPr>
            <a:t>. Important note</a:t>
          </a:r>
          <a:r>
            <a:rPr lang="pt-BR" sz="1400"/>
            <a:t>: length of lever and length of tube </a:t>
          </a:r>
          <a:r>
            <a:rPr lang="pt-BR" sz="1400" b="1" u="sng"/>
            <a:t>must be equal </a:t>
          </a:r>
          <a:r>
            <a:rPr lang="pt-BR" sz="1400"/>
            <a:t>to deliver accurate results</a:t>
          </a:r>
        </a:p>
        <a:p>
          <a:r>
            <a:rPr lang="pt-BR" sz="1400"/>
            <a:t>5. To estimate resistance using a</a:t>
          </a:r>
          <a:r>
            <a:rPr lang="pt-BR" sz="1400" baseline="0"/>
            <a:t> range-of-motion of your preference, </a:t>
          </a:r>
          <a:r>
            <a:rPr lang="pt-BR" sz="1400"/>
            <a:t>enter the data in available</a:t>
          </a:r>
          <a:r>
            <a:rPr lang="pt-BR" sz="1400" baseline="0"/>
            <a:t> fields of </a:t>
          </a:r>
          <a:r>
            <a:rPr lang="pt-BR" sz="1400">
              <a:solidFill>
                <a:srgbClr val="FF0000"/>
              </a:solidFill>
            </a:rPr>
            <a:t>row 33</a:t>
          </a:r>
          <a:r>
            <a:rPr lang="pt-BR" sz="1400" baseline="0"/>
            <a:t> (in grey)</a:t>
          </a:r>
        </a:p>
        <a:p>
          <a:r>
            <a:rPr lang="pt-BR" sz="14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6. Use </a:t>
          </a:r>
          <a:r>
            <a:rPr lang="pt-BR" sz="1400" b="0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row 34 </a:t>
          </a:r>
          <a:r>
            <a:rPr lang="pt-BR" sz="14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only for the calculation of resistance in pre-elongated tubes.</a:t>
          </a:r>
          <a:endParaRPr lang="pt-BR" sz="11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8</xdr:col>
      <xdr:colOff>627532</xdr:colOff>
      <xdr:row>34</xdr:row>
      <xdr:rowOff>112060</xdr:rowOff>
    </xdr:from>
    <xdr:to>
      <xdr:col>8</xdr:col>
      <xdr:colOff>896471</xdr:colOff>
      <xdr:row>36</xdr:row>
      <xdr:rowOff>134471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34E82AE-6F5B-4C88-AC75-091C5BB6848F}"/>
            </a:ext>
          </a:extLst>
        </xdr:cNvPr>
        <xdr:cNvCxnSpPr/>
      </xdr:nvCxnSpPr>
      <xdr:spPr>
        <a:xfrm flipH="1" flipV="1">
          <a:off x="9726708" y="7026089"/>
          <a:ext cx="268939" cy="403411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188260</xdr:colOff>
      <xdr:row>36</xdr:row>
      <xdr:rowOff>1</xdr:rowOff>
    </xdr:from>
    <xdr:ext cx="6389594" cy="58270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541D17-17CA-4D59-8793-9D42DC3CC436}"/>
            </a:ext>
          </a:extLst>
        </xdr:cNvPr>
        <xdr:cNvSpPr txBox="1"/>
      </xdr:nvSpPr>
      <xdr:spPr>
        <a:xfrm>
          <a:off x="782172" y="7295030"/>
          <a:ext cx="6389594" cy="582706"/>
        </a:xfrm>
        <a:prstGeom prst="rect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/>
            <a:t>Use grey</a:t>
          </a:r>
          <a:r>
            <a:rPr lang="pt-BR" sz="1400" baseline="0"/>
            <a:t> cells to enter the data of any specific range-of-motion using a pre-especified  lever length (in % of body heigth). Resistance is given in collumns "J" to "N"</a:t>
          </a:r>
          <a:endParaRPr lang="pt-BR" sz="1400"/>
        </a:p>
      </xdr:txBody>
    </xdr:sp>
    <xdr:clientData/>
  </xdr:oneCellAnchor>
  <xdr:oneCellAnchor>
    <xdr:from>
      <xdr:col>8</xdr:col>
      <xdr:colOff>1406337</xdr:colOff>
      <xdr:row>2</xdr:row>
      <xdr:rowOff>122144</xdr:rowOff>
    </xdr:from>
    <xdr:ext cx="6000752" cy="1749238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D4D94FE-6994-45DF-A2B8-B43BE3CD105D}"/>
            </a:ext>
          </a:extLst>
        </xdr:cNvPr>
        <xdr:cNvSpPr txBox="1"/>
      </xdr:nvSpPr>
      <xdr:spPr>
        <a:xfrm>
          <a:off x="10505513" y="503144"/>
          <a:ext cx="6000752" cy="1749238"/>
        </a:xfrm>
        <a:prstGeom prst="rect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>
              <a:solidFill>
                <a:srgbClr val="FF0000"/>
              </a:solidFill>
            </a:rPr>
            <a:t>Equations used </a:t>
          </a:r>
          <a:r>
            <a:rPr lang="pt-BR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to calculate elongation used in this</a:t>
          </a:r>
          <a:r>
            <a:rPr lang="pt-BR" sz="14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sheet:</a:t>
          </a:r>
          <a:endParaRPr lang="pt-BR" sz="1400">
            <a:solidFill>
              <a:srgbClr val="FF0000"/>
            </a:solidFill>
          </a:endParaRPr>
        </a:p>
        <a:p>
          <a:r>
            <a:rPr lang="pt-BR" sz="1400" i="0"/>
            <a:t>Tube #200:</a:t>
          </a:r>
          <a:r>
            <a:rPr lang="pt-BR" sz="1400" i="0" baseline="0"/>
            <a:t> </a:t>
          </a:r>
          <a:r>
            <a:rPr lang="en-GB" sz="14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Resistance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 1.896 + (0.14388)x + (-0.0003623)x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 (3.795*e-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400" i="0"/>
            <a:t> </a:t>
          </a:r>
        </a:p>
        <a:p>
          <a:r>
            <a:rPr lang="en-GB" sz="1400" i="0"/>
            <a:t>Tube</a:t>
          </a:r>
          <a:r>
            <a:rPr lang="en-GB" sz="1400" i="0" baseline="0"/>
            <a:t> #201: 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Resistance= 4.994 + (0.2913)x + (-0.0006386)x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 (6.443*e-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400" i="0"/>
            <a:t> </a:t>
          </a:r>
          <a:endParaRPr lang="en-GB" sz="1400" i="0" baseline="0"/>
        </a:p>
        <a:p>
          <a:r>
            <a:rPr lang="en-GB" sz="1400" i="0" baseline="0"/>
            <a:t>Tube #202: 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Resistance= 4.811 + (0.4568)x + (-0.0009377)x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 (1.287e-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400" i="0"/>
            <a:t> </a:t>
          </a:r>
          <a:endParaRPr lang="en-GB" sz="1400" i="0" baseline="0"/>
        </a:p>
        <a:p>
          <a:r>
            <a:rPr lang="en-GB" sz="1400" i="0" baseline="0"/>
            <a:t>Tube #203: 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Resistance= 5.306 + (0.3824)x + (-0.0007368)x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 (8.810*e-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400" i="0"/>
            <a:t> </a:t>
          </a:r>
          <a:endParaRPr lang="en-GB" sz="1400" i="0" baseline="0"/>
        </a:p>
        <a:p>
          <a:r>
            <a:rPr lang="en-GB" sz="1400" i="0" baseline="0"/>
            <a:t>Tube #204: 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Resistance= 11.30 + (0.5828)x + (-0.001311)x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 (1.485*e-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GB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)x</a:t>
          </a:r>
          <a:r>
            <a:rPr lang="en-GB" sz="1400" b="0" i="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400" i="0"/>
            <a:t> </a:t>
          </a:r>
        </a:p>
        <a:p>
          <a:r>
            <a:rPr lang="en-GB" sz="1400" i="1"/>
            <a:t>Caption:</a:t>
          </a:r>
          <a:r>
            <a:rPr lang="en-GB" sz="1400" i="1" baseline="0"/>
            <a:t> x= percentage of elongation (collumn "I")</a:t>
          </a:r>
          <a:endParaRPr lang="en-GB" sz="1400" i="1"/>
        </a:p>
        <a:p>
          <a:endParaRPr lang="pt-BR" sz="1400"/>
        </a:p>
      </xdr:txBody>
    </xdr:sp>
    <xdr:clientData/>
  </xdr:oneCellAnchor>
  <xdr:oneCellAnchor>
    <xdr:from>
      <xdr:col>8</xdr:col>
      <xdr:colOff>1069043</xdr:colOff>
      <xdr:row>35</xdr:row>
      <xdr:rowOff>129989</xdr:rowOff>
    </xdr:from>
    <xdr:ext cx="6389594" cy="84492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4014933-63F8-44C8-92D6-2D361339C456}"/>
            </a:ext>
          </a:extLst>
        </xdr:cNvPr>
        <xdr:cNvSpPr txBox="1"/>
      </xdr:nvSpPr>
      <xdr:spPr>
        <a:xfrm>
          <a:off x="10168219" y="7234518"/>
          <a:ext cx="6389594" cy="844924"/>
        </a:xfrm>
        <a:prstGeom prst="rect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/>
            <a:t>Use row</a:t>
          </a:r>
          <a:r>
            <a:rPr lang="pt-BR" sz="1400" baseline="0"/>
            <a:t> 34 only if you want to calculate resistance using a pre-elongated tube. </a:t>
          </a:r>
        </a:p>
        <a:p>
          <a:r>
            <a:rPr lang="pt-BR" sz="1400" baseline="0"/>
            <a:t>Example:  Normal elongation during knee extension is 124. If you want to double resistance type 248; to triple type 372 and so on.</a:t>
          </a:r>
          <a:endParaRPr lang="pt-BR" sz="1400"/>
        </a:p>
      </xdr:txBody>
    </xdr:sp>
    <xdr:clientData/>
  </xdr:oneCellAnchor>
  <xdr:twoCellAnchor>
    <xdr:from>
      <xdr:col>1</xdr:col>
      <xdr:colOff>369794</xdr:colOff>
      <xdr:row>32</xdr:row>
      <xdr:rowOff>112058</xdr:rowOff>
    </xdr:from>
    <xdr:to>
      <xdr:col>1</xdr:col>
      <xdr:colOff>717176</xdr:colOff>
      <xdr:row>35</xdr:row>
      <xdr:rowOff>78443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94AEAE2-3543-4BF7-80EB-A5A1F23CAD0F}"/>
            </a:ext>
          </a:extLst>
        </xdr:cNvPr>
        <xdr:cNvCxnSpPr/>
      </xdr:nvCxnSpPr>
      <xdr:spPr>
        <a:xfrm flipV="1">
          <a:off x="963706" y="6622676"/>
          <a:ext cx="347382" cy="560296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34"/>
  <sheetViews>
    <sheetView tabSelected="1" zoomScale="85" zoomScaleNormal="85" workbookViewId="0">
      <selection activeCell="C33" sqref="C33"/>
    </sheetView>
  </sheetViews>
  <sheetFormatPr defaultColWidth="8.85546875" defaultRowHeight="15" x14ac:dyDescent="0.25"/>
  <cols>
    <col min="1" max="1" width="8.85546875" style="1" collapsed="1"/>
    <col min="2" max="2" width="12.28515625" style="1" customWidth="1" collapsed="1"/>
    <col min="3" max="3" width="29.5703125" style="1" customWidth="1" collapsed="1"/>
    <col min="4" max="4" width="28.28515625" style="1" customWidth="1" collapsed="1"/>
    <col min="5" max="5" width="15.85546875" style="1" customWidth="1" collapsed="1"/>
    <col min="6" max="6" width="13" style="1" customWidth="1" collapsed="1"/>
    <col min="7" max="7" width="17.7109375" style="1" customWidth="1" collapsed="1"/>
    <col min="8" max="8" width="11.140625" style="1" customWidth="1" collapsed="1"/>
    <col min="9" max="9" width="23.7109375" style="1" customWidth="1" collapsed="1"/>
    <col min="10" max="10" width="17.28515625" style="1" customWidth="1" collapsed="1"/>
    <col min="11" max="11" width="18.7109375" style="1" customWidth="1" collapsed="1"/>
    <col min="12" max="12" width="16.7109375" style="1" customWidth="1" collapsed="1"/>
    <col min="13" max="13" width="17.140625" style="1" customWidth="1" collapsed="1"/>
    <col min="14" max="14" width="18" style="1" customWidth="1" collapsed="1"/>
    <col min="15" max="15" width="8.85546875" style="22" collapsed="1"/>
    <col min="16" max="16384" width="8.85546875" style="1" collapsed="1"/>
  </cols>
  <sheetData>
    <row r="2" spans="1:35" x14ac:dyDescent="0.25">
      <c r="D2" s="21"/>
      <c r="E2" s="21"/>
      <c r="F2" s="21"/>
      <c r="G2" s="21"/>
      <c r="H2" s="21"/>
    </row>
    <row r="3" spans="1:35" x14ac:dyDescent="0.25">
      <c r="D3" s="21"/>
      <c r="E3" s="21"/>
      <c r="F3" s="21"/>
      <c r="G3" s="21"/>
      <c r="H3" s="21"/>
      <c r="J3" s="24"/>
      <c r="K3" s="24"/>
      <c r="O3" s="1"/>
    </row>
    <row r="4" spans="1:35" x14ac:dyDescent="0.25">
      <c r="D4" s="21"/>
      <c r="E4" s="21"/>
      <c r="F4" s="21"/>
      <c r="G4" s="21"/>
      <c r="H4" s="21"/>
      <c r="J4" s="25"/>
      <c r="K4" s="26"/>
      <c r="O4" s="1"/>
    </row>
    <row r="5" spans="1:35" x14ac:dyDescent="0.25">
      <c r="D5" s="21"/>
      <c r="E5" s="21"/>
      <c r="F5" s="21"/>
      <c r="G5" s="21"/>
      <c r="H5" s="21"/>
      <c r="J5" s="25"/>
      <c r="K5" s="26"/>
      <c r="O5" s="1"/>
    </row>
    <row r="6" spans="1:35" x14ac:dyDescent="0.25">
      <c r="D6" s="21"/>
      <c r="E6" s="21"/>
      <c r="F6" s="21"/>
      <c r="G6" s="21"/>
      <c r="H6" s="21"/>
      <c r="J6" s="25"/>
      <c r="K6" s="26"/>
      <c r="O6" s="1"/>
    </row>
    <row r="7" spans="1:35" x14ac:dyDescent="0.25">
      <c r="D7" s="21"/>
      <c r="E7" s="21"/>
      <c r="F7" s="21"/>
      <c r="G7" s="21"/>
      <c r="H7" s="21"/>
      <c r="J7" s="25"/>
      <c r="K7" s="26"/>
      <c r="O7" s="1"/>
    </row>
    <row r="8" spans="1:35" x14ac:dyDescent="0.25">
      <c r="D8" s="21"/>
      <c r="E8" s="21"/>
      <c r="F8" s="21"/>
      <c r="G8" s="21"/>
      <c r="H8" s="21"/>
      <c r="J8" s="25"/>
      <c r="K8" s="26"/>
      <c r="O8" s="1"/>
    </row>
    <row r="9" spans="1:35" x14ac:dyDescent="0.25">
      <c r="D9" s="21"/>
      <c r="E9" s="21"/>
      <c r="F9" s="21"/>
      <c r="G9" s="21"/>
      <c r="H9" s="21"/>
      <c r="J9" s="3"/>
      <c r="K9" s="3"/>
      <c r="L9" s="3"/>
      <c r="M9" s="3"/>
      <c r="N9" s="3"/>
    </row>
    <row r="10" spans="1:35" x14ac:dyDescent="0.25">
      <c r="D10" s="2"/>
      <c r="J10" s="3"/>
      <c r="K10" s="3"/>
      <c r="L10" s="3"/>
      <c r="M10" s="3"/>
      <c r="N10" s="3"/>
    </row>
    <row r="11" spans="1:35" x14ac:dyDescent="0.25">
      <c r="D11" s="2"/>
      <c r="J11" s="3"/>
      <c r="K11" s="3"/>
      <c r="L11" s="3"/>
      <c r="M11" s="3"/>
      <c r="N11" s="3"/>
      <c r="P11" s="41"/>
      <c r="Q11" s="41"/>
      <c r="R11" s="41"/>
      <c r="S11" s="41"/>
    </row>
    <row r="12" spans="1:35" x14ac:dyDescent="0.25">
      <c r="J12" s="3"/>
      <c r="K12" s="3"/>
      <c r="L12" s="3"/>
      <c r="M12" s="3"/>
      <c r="N12" s="3"/>
      <c r="P12" s="41"/>
      <c r="Q12" s="41"/>
      <c r="R12" s="41"/>
      <c r="S12" s="41"/>
    </row>
    <row r="13" spans="1:35" ht="15.75" thickBot="1" x14ac:dyDescent="0.3">
      <c r="P13" s="41"/>
      <c r="Q13" s="41"/>
      <c r="R13" s="41"/>
      <c r="S13" s="41"/>
    </row>
    <row r="14" spans="1:35" s="10" customFormat="1" ht="44.25" customHeight="1" x14ac:dyDescent="0.25">
      <c r="B14" s="17" t="s">
        <v>0</v>
      </c>
      <c r="C14" s="16" t="s">
        <v>31</v>
      </c>
      <c r="D14" s="16" t="s">
        <v>1</v>
      </c>
      <c r="E14" s="16" t="s">
        <v>20</v>
      </c>
      <c r="F14" s="16" t="s">
        <v>28</v>
      </c>
      <c r="G14" s="16" t="s">
        <v>29</v>
      </c>
      <c r="H14" s="16" t="s">
        <v>21</v>
      </c>
      <c r="I14" s="18" t="s">
        <v>22</v>
      </c>
      <c r="J14" s="19" t="s">
        <v>23</v>
      </c>
      <c r="K14" s="19" t="s">
        <v>24</v>
      </c>
      <c r="L14" s="19" t="s">
        <v>25</v>
      </c>
      <c r="M14" s="19" t="s">
        <v>26</v>
      </c>
      <c r="N14" s="20" t="s">
        <v>27</v>
      </c>
      <c r="O14" s="23"/>
      <c r="P14" s="45" t="s">
        <v>30</v>
      </c>
      <c r="Q14" s="45"/>
      <c r="R14" s="45"/>
      <c r="S14" s="42"/>
    </row>
    <row r="15" spans="1:35" ht="15.75" thickBot="1" x14ac:dyDescent="0.3">
      <c r="B15" s="14">
        <v>150</v>
      </c>
      <c r="C15" s="11">
        <v>0.27700000000000002</v>
      </c>
      <c r="D15" s="4" t="s">
        <v>2</v>
      </c>
      <c r="E15" s="36">
        <v>100</v>
      </c>
      <c r="F15" s="30">
        <f>B15*C15</f>
        <v>41.550000000000004</v>
      </c>
      <c r="G15" s="30">
        <f>F15</f>
        <v>41.550000000000004</v>
      </c>
      <c r="H15" s="30">
        <f>G15*I15/100</f>
        <v>54.271031100000002</v>
      </c>
      <c r="I15" s="30">
        <f>P15+Q15+R15</f>
        <v>130.61619999999999</v>
      </c>
      <c r="J15" s="30">
        <f xml:space="preserve"> 1.896 + ((0.14388)*I15) + ((-0.0003623)*I15*I15) + ((0.0000003795)*I15*I15*I15)</f>
        <v>15.353680357388239</v>
      </c>
      <c r="K15" s="30">
        <f xml:space="preserve"> 4.994 + ((0.2913)*I15) + ((-0.0006386)*I15*I15) + ((0.0000006443)*I15*I15*I15)</f>
        <v>33.583356655422406</v>
      </c>
      <c r="L15" s="30">
        <f xml:space="preserve"> 4.811 + ((0.4568)*I15) + ((-0.0009377)*I15*I15) + ((0.000001287)*I15*I15*I15)</f>
        <v>51.346700810370507</v>
      </c>
      <c r="M15" s="30">
        <f xml:space="preserve"> 5.306 + ((0.3824)*I15) + ((-0.0007368)*I15*I15) + ((0.000000881)*I15*I15*I15)</f>
        <v>44.646602202273471</v>
      </c>
      <c r="N15" s="31">
        <f xml:space="preserve"> 11.3 + ((0.5828)*I15) + ((-0.001311)*I15*I15) + ((0.000001485)*I15*I15*I15)</f>
        <v>68.365844280118665</v>
      </c>
      <c r="P15" s="43">
        <v>-0.45379999999999998</v>
      </c>
      <c r="Q15" s="43">
        <f>2.073*E15</f>
        <v>207.29999999999998</v>
      </c>
      <c r="R15" s="43">
        <f t="shared" ref="R15:R33" si="0">-0.007623*E15*E15</f>
        <v>-76.23</v>
      </c>
      <c r="S15" s="44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1:35" ht="15.75" thickTop="1" x14ac:dyDescent="0.25">
      <c r="A16" s="7"/>
      <c r="B16" s="8"/>
      <c r="C16" s="12">
        <v>0.27700000000000002</v>
      </c>
      <c r="D16" s="5" t="s">
        <v>3</v>
      </c>
      <c r="E16" s="37">
        <v>90</v>
      </c>
      <c r="F16" s="32">
        <f>C16*B15</f>
        <v>41.550000000000004</v>
      </c>
      <c r="G16" s="32">
        <f t="shared" ref="G16:G32" si="1">F16</f>
        <v>41.550000000000004</v>
      </c>
      <c r="H16" s="32">
        <f t="shared" ref="H16:H32" si="2">G16*I16/100</f>
        <v>51.675693450000011</v>
      </c>
      <c r="I16" s="32">
        <f t="shared" ref="I16:I32" si="3">P16+Q16+R16</f>
        <v>124.3699</v>
      </c>
      <c r="J16" s="32">
        <f t="shared" ref="J16:J32" si="4" xml:space="preserve"> 1.896 + ((0.14388)*I16) + ((-0.0003623)*I16*I16) + ((0.0000003795)*I16*I16*I16)</f>
        <v>14.916389633021346</v>
      </c>
      <c r="K16" s="32">
        <f t="shared" ref="K16:K32" si="5" xml:space="preserve"> 4.994 + ((0.2913)*I16) + ((-0.0006386)*I16*I16) + ((0.0000006443)*I16*I16*I16)</f>
        <v>32.584632992423593</v>
      </c>
      <c r="L16" s="32">
        <f t="shared" ref="L16:L32" si="6" xml:space="preserve"> 4.811 + ((0.4568)*I16) + ((-0.0009377)*I16*I16) + ((0.000001287)*I16*I16*I16)</f>
        <v>49.594797137362242</v>
      </c>
      <c r="M16" s="32">
        <f t="shared" ref="M16:M32" si="7" xml:space="preserve"> 5.306 + ((0.3824)*I16) + ((-0.0007368)*I16*I16) + ((0.000000881)*I16*I16*I16)</f>
        <v>43.163134562370054</v>
      </c>
      <c r="N16" s="33">
        <f t="shared" ref="N16:N32" si="8" xml:space="preserve"> 11.3 + ((0.5828)*I16) + ((-0.001311)*I16*I16) + ((0.000001485)*I16*I16*I16)</f>
        <v>66.361147974076061</v>
      </c>
      <c r="P16" s="43">
        <v>-0.45379999999999998</v>
      </c>
      <c r="Q16" s="43">
        <f t="shared" ref="Q16:Q33" si="9">2.073*E16</f>
        <v>186.57</v>
      </c>
      <c r="R16" s="43">
        <f t="shared" si="0"/>
        <v>-61.746299999999998</v>
      </c>
      <c r="S16" s="44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1:35" x14ac:dyDescent="0.25">
      <c r="A17" s="7"/>
      <c r="B17" s="9"/>
      <c r="C17" s="11">
        <v>0.44500000000000001</v>
      </c>
      <c r="D17" s="4" t="s">
        <v>4</v>
      </c>
      <c r="E17" s="36">
        <v>90</v>
      </c>
      <c r="F17" s="30">
        <f>C17*B15</f>
        <v>66.75</v>
      </c>
      <c r="G17" s="30">
        <f t="shared" si="1"/>
        <v>66.75</v>
      </c>
      <c r="H17" s="30">
        <f t="shared" si="2"/>
        <v>83.01690825</v>
      </c>
      <c r="I17" s="30">
        <f t="shared" si="3"/>
        <v>124.3699</v>
      </c>
      <c r="J17" s="30">
        <f t="shared" si="4"/>
        <v>14.916389633021346</v>
      </c>
      <c r="K17" s="30">
        <f t="shared" si="5"/>
        <v>32.584632992423593</v>
      </c>
      <c r="L17" s="30">
        <f t="shared" si="6"/>
        <v>49.594797137362242</v>
      </c>
      <c r="M17" s="30">
        <f t="shared" si="7"/>
        <v>43.163134562370054</v>
      </c>
      <c r="N17" s="31">
        <f t="shared" si="8"/>
        <v>66.361147974076061</v>
      </c>
      <c r="P17" s="43">
        <v>-0.45379999999999998</v>
      </c>
      <c r="Q17" s="43">
        <f t="shared" si="9"/>
        <v>186.57</v>
      </c>
      <c r="R17" s="43">
        <f t="shared" si="0"/>
        <v>-61.746299999999998</v>
      </c>
      <c r="S17" s="44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5" x14ac:dyDescent="0.25">
      <c r="A18" s="7"/>
      <c r="B18" s="9"/>
      <c r="C18" s="12">
        <v>0.44500000000000001</v>
      </c>
      <c r="D18" s="5" t="s">
        <v>5</v>
      </c>
      <c r="E18" s="37">
        <v>90</v>
      </c>
      <c r="F18" s="32">
        <f>C18*B15</f>
        <v>66.75</v>
      </c>
      <c r="G18" s="32">
        <f t="shared" si="1"/>
        <v>66.75</v>
      </c>
      <c r="H18" s="32">
        <f t="shared" si="2"/>
        <v>83.01690825</v>
      </c>
      <c r="I18" s="32">
        <f t="shared" si="3"/>
        <v>124.3699</v>
      </c>
      <c r="J18" s="32">
        <f t="shared" si="4"/>
        <v>14.916389633021346</v>
      </c>
      <c r="K18" s="32">
        <f t="shared" si="5"/>
        <v>32.584632992423593</v>
      </c>
      <c r="L18" s="32">
        <f t="shared" si="6"/>
        <v>49.594797137362242</v>
      </c>
      <c r="M18" s="32">
        <f t="shared" si="7"/>
        <v>43.163134562370054</v>
      </c>
      <c r="N18" s="33">
        <f t="shared" si="8"/>
        <v>66.361147974076061</v>
      </c>
      <c r="P18" s="43">
        <v>-0.45379999999999998</v>
      </c>
      <c r="Q18" s="43">
        <f t="shared" si="9"/>
        <v>186.57</v>
      </c>
      <c r="R18" s="43">
        <f t="shared" si="0"/>
        <v>-61.746299999999998</v>
      </c>
      <c r="S18" s="44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5" x14ac:dyDescent="0.25">
      <c r="A19" s="7"/>
      <c r="B19" s="9"/>
      <c r="C19" s="11">
        <v>0.44500000000000001</v>
      </c>
      <c r="D19" s="4" t="s">
        <v>6</v>
      </c>
      <c r="E19" s="36">
        <v>50</v>
      </c>
      <c r="F19" s="30">
        <f>C19*B15</f>
        <v>66.75</v>
      </c>
      <c r="G19" s="30">
        <f t="shared" si="1"/>
        <v>66.75</v>
      </c>
      <c r="H19" s="30">
        <f t="shared" si="2"/>
        <v>56.162582249999986</v>
      </c>
      <c r="I19" s="30">
        <f t="shared" si="3"/>
        <v>84.138699999999986</v>
      </c>
      <c r="J19" s="30">
        <f t="shared" si="4"/>
        <v>11.663085437901966</v>
      </c>
      <c r="K19" s="30">
        <f t="shared" si="5"/>
        <v>25.366523001301811</v>
      </c>
      <c r="L19" s="30">
        <f t="shared" si="6"/>
        <v>37.373873935235913</v>
      </c>
      <c r="M19" s="30">
        <f t="shared" si="7"/>
        <v>32.789358401548384</v>
      </c>
      <c r="N19" s="31">
        <f t="shared" si="8"/>
        <v>51.939577347255124</v>
      </c>
      <c r="P19" s="43">
        <v>-0.45379999999999998</v>
      </c>
      <c r="Q19" s="43">
        <f t="shared" si="9"/>
        <v>103.64999999999999</v>
      </c>
      <c r="R19" s="43">
        <f t="shared" si="0"/>
        <v>-19.057500000000001</v>
      </c>
      <c r="S19" s="44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</row>
    <row r="20" spans="1:35" x14ac:dyDescent="0.25">
      <c r="A20" s="7"/>
      <c r="B20" s="9"/>
      <c r="C20" s="12">
        <v>0.44500000000000001</v>
      </c>
      <c r="D20" s="5" t="s">
        <v>7</v>
      </c>
      <c r="E20" s="37">
        <v>90</v>
      </c>
      <c r="F20" s="32">
        <f>C20*B15</f>
        <v>66.75</v>
      </c>
      <c r="G20" s="32">
        <f t="shared" si="1"/>
        <v>66.75</v>
      </c>
      <c r="H20" s="32">
        <f t="shared" si="2"/>
        <v>83.01690825</v>
      </c>
      <c r="I20" s="32">
        <f t="shared" si="3"/>
        <v>124.3699</v>
      </c>
      <c r="J20" s="32">
        <f t="shared" si="4"/>
        <v>14.916389633021346</v>
      </c>
      <c r="K20" s="32">
        <f t="shared" si="5"/>
        <v>32.584632992423593</v>
      </c>
      <c r="L20" s="32">
        <f t="shared" si="6"/>
        <v>49.594797137362242</v>
      </c>
      <c r="M20" s="32">
        <f t="shared" si="7"/>
        <v>43.163134562370054</v>
      </c>
      <c r="N20" s="33">
        <f t="shared" si="8"/>
        <v>66.361147974076061</v>
      </c>
      <c r="P20" s="43">
        <v>-0.45379999999999998</v>
      </c>
      <c r="Q20" s="43">
        <f t="shared" si="9"/>
        <v>186.57</v>
      </c>
      <c r="R20" s="43">
        <f t="shared" si="0"/>
        <v>-61.746299999999998</v>
      </c>
      <c r="S20" s="44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x14ac:dyDescent="0.25">
      <c r="A21" s="7"/>
      <c r="B21" s="9"/>
      <c r="C21" s="11">
        <v>0.44500000000000001</v>
      </c>
      <c r="D21" s="4" t="s">
        <v>8</v>
      </c>
      <c r="E21" s="36">
        <v>90</v>
      </c>
      <c r="F21" s="30">
        <f>C21*B15</f>
        <v>66.75</v>
      </c>
      <c r="G21" s="30">
        <f t="shared" si="1"/>
        <v>66.75</v>
      </c>
      <c r="H21" s="30">
        <f t="shared" si="2"/>
        <v>83.01690825</v>
      </c>
      <c r="I21" s="30">
        <f t="shared" si="3"/>
        <v>124.3699</v>
      </c>
      <c r="J21" s="30">
        <f t="shared" si="4"/>
        <v>14.916389633021346</v>
      </c>
      <c r="K21" s="30">
        <f t="shared" si="5"/>
        <v>32.584632992423593</v>
      </c>
      <c r="L21" s="30">
        <f t="shared" si="6"/>
        <v>49.594797137362242</v>
      </c>
      <c r="M21" s="30">
        <f t="shared" si="7"/>
        <v>43.163134562370054</v>
      </c>
      <c r="N21" s="31">
        <f t="shared" si="8"/>
        <v>66.361147974076061</v>
      </c>
      <c r="P21" s="43">
        <v>-0.45379999999999998</v>
      </c>
      <c r="Q21" s="43">
        <f t="shared" si="9"/>
        <v>186.57</v>
      </c>
      <c r="R21" s="43">
        <f t="shared" si="0"/>
        <v>-61.746299999999998</v>
      </c>
      <c r="S21" s="44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x14ac:dyDescent="0.25">
      <c r="A22" s="7"/>
      <c r="B22" s="9"/>
      <c r="C22" s="12">
        <v>0.44500000000000001</v>
      </c>
      <c r="D22" s="5" t="s">
        <v>9</v>
      </c>
      <c r="E22" s="37">
        <v>90</v>
      </c>
      <c r="F22" s="32">
        <f>C22*B15</f>
        <v>66.75</v>
      </c>
      <c r="G22" s="32">
        <f t="shared" si="1"/>
        <v>66.75</v>
      </c>
      <c r="H22" s="32">
        <f t="shared" si="2"/>
        <v>83.01690825</v>
      </c>
      <c r="I22" s="32">
        <f t="shared" si="3"/>
        <v>124.3699</v>
      </c>
      <c r="J22" s="32">
        <f t="shared" si="4"/>
        <v>14.916389633021346</v>
      </c>
      <c r="K22" s="32">
        <f t="shared" si="5"/>
        <v>32.584632992423593</v>
      </c>
      <c r="L22" s="32">
        <f t="shared" si="6"/>
        <v>49.594797137362242</v>
      </c>
      <c r="M22" s="32">
        <f t="shared" si="7"/>
        <v>43.163134562370054</v>
      </c>
      <c r="N22" s="33">
        <f t="shared" si="8"/>
        <v>66.361147974076061</v>
      </c>
      <c r="P22" s="43">
        <v>-0.45379999999999998</v>
      </c>
      <c r="Q22" s="43">
        <f t="shared" si="9"/>
        <v>186.57</v>
      </c>
      <c r="R22" s="43">
        <f t="shared" si="0"/>
        <v>-61.746299999999998</v>
      </c>
      <c r="S22" s="44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x14ac:dyDescent="0.25">
      <c r="A23" s="7"/>
      <c r="B23" s="9"/>
      <c r="C23" s="11">
        <v>0.27700000000000002</v>
      </c>
      <c r="D23" s="4" t="s">
        <v>10</v>
      </c>
      <c r="E23" s="36">
        <v>70</v>
      </c>
      <c r="F23" s="30">
        <f>C23*B15</f>
        <v>41.550000000000004</v>
      </c>
      <c r="G23" s="30">
        <f t="shared" si="1"/>
        <v>41.550000000000004</v>
      </c>
      <c r="H23" s="30">
        <f t="shared" si="2"/>
        <v>44.584604250000005</v>
      </c>
      <c r="I23" s="30">
        <f t="shared" si="3"/>
        <v>107.30349999999999</v>
      </c>
      <c r="J23" s="30">
        <f t="shared" si="4"/>
        <v>13.632161562562143</v>
      </c>
      <c r="K23" s="30">
        <f t="shared" si="5"/>
        <v>29.694673555144767</v>
      </c>
      <c r="L23" s="30">
        <f t="shared" si="6"/>
        <v>44.620606972841635</v>
      </c>
      <c r="M23" s="30">
        <f t="shared" si="7"/>
        <v>38.943785686634406</v>
      </c>
      <c r="N23" s="31">
        <f t="shared" si="8"/>
        <v>60.5762848139154</v>
      </c>
      <c r="P23" s="43">
        <v>-0.45379999999999998</v>
      </c>
      <c r="Q23" s="43">
        <f t="shared" si="9"/>
        <v>145.10999999999999</v>
      </c>
      <c r="R23" s="43">
        <f t="shared" si="0"/>
        <v>-37.352699999999992</v>
      </c>
      <c r="S23" s="44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x14ac:dyDescent="0.25">
      <c r="A24" s="7"/>
      <c r="B24" s="9"/>
      <c r="C24" s="12">
        <v>0.27700000000000002</v>
      </c>
      <c r="D24" s="5" t="s">
        <v>11</v>
      </c>
      <c r="E24" s="37">
        <v>110</v>
      </c>
      <c r="F24" s="32">
        <f>C24*B15</f>
        <v>41.550000000000004</v>
      </c>
      <c r="G24" s="32">
        <f t="shared" si="1"/>
        <v>41.550000000000004</v>
      </c>
      <c r="H24" s="32">
        <f t="shared" si="2"/>
        <v>56.232897450000003</v>
      </c>
      <c r="I24" s="32">
        <f t="shared" si="3"/>
        <v>135.33789999999999</v>
      </c>
      <c r="J24" s="32">
        <f t="shared" si="4"/>
        <v>15.673145487765373</v>
      </c>
      <c r="K24" s="32">
        <f t="shared" si="5"/>
        <v>34.318263631800242</v>
      </c>
      <c r="L24" s="32">
        <f t="shared" si="6"/>
        <v>52.648453076451631</v>
      </c>
      <c r="M24" s="32">
        <f t="shared" si="7"/>
        <v>45.747635703406743</v>
      </c>
      <c r="N24" s="33">
        <f t="shared" si="8"/>
        <v>69.843357476077969</v>
      </c>
      <c r="P24" s="43">
        <v>-0.45379999999999998</v>
      </c>
      <c r="Q24" s="43">
        <f t="shared" si="9"/>
        <v>228.03</v>
      </c>
      <c r="R24" s="43">
        <f t="shared" si="0"/>
        <v>-92.238299999999995</v>
      </c>
      <c r="S24" s="44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x14ac:dyDescent="0.25">
      <c r="A25" s="7"/>
      <c r="B25" s="9"/>
      <c r="C25" s="11">
        <v>0.26300000000000001</v>
      </c>
      <c r="D25" s="4" t="s">
        <v>12</v>
      </c>
      <c r="E25" s="36">
        <v>90</v>
      </c>
      <c r="F25" s="30">
        <f>C25*B15</f>
        <v>39.450000000000003</v>
      </c>
      <c r="G25" s="30">
        <f t="shared" si="1"/>
        <v>39.450000000000003</v>
      </c>
      <c r="H25" s="30">
        <f t="shared" si="2"/>
        <v>49.06392555</v>
      </c>
      <c r="I25" s="30">
        <f t="shared" si="3"/>
        <v>124.3699</v>
      </c>
      <c r="J25" s="30">
        <f t="shared" si="4"/>
        <v>14.916389633021346</v>
      </c>
      <c r="K25" s="30">
        <f t="shared" si="5"/>
        <v>32.584632992423593</v>
      </c>
      <c r="L25" s="30">
        <f t="shared" si="6"/>
        <v>49.594797137362242</v>
      </c>
      <c r="M25" s="30">
        <f t="shared" si="7"/>
        <v>43.163134562370054</v>
      </c>
      <c r="N25" s="31">
        <f t="shared" si="8"/>
        <v>66.361147974076061</v>
      </c>
      <c r="P25" s="43">
        <v>-0.45379999999999998</v>
      </c>
      <c r="Q25" s="43">
        <f t="shared" si="9"/>
        <v>186.57</v>
      </c>
      <c r="R25" s="43">
        <f t="shared" si="0"/>
        <v>-61.746299999999998</v>
      </c>
      <c r="S25" s="44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x14ac:dyDescent="0.25">
      <c r="A26" s="7"/>
      <c r="B26" s="9"/>
      <c r="C26" s="12">
        <v>0.26300000000000001</v>
      </c>
      <c r="D26" s="5" t="s">
        <v>13</v>
      </c>
      <c r="E26" s="37">
        <v>90</v>
      </c>
      <c r="F26" s="32">
        <f>C26*B15</f>
        <v>39.450000000000003</v>
      </c>
      <c r="G26" s="32">
        <f t="shared" si="1"/>
        <v>39.450000000000003</v>
      </c>
      <c r="H26" s="32">
        <f t="shared" si="2"/>
        <v>49.06392555</v>
      </c>
      <c r="I26" s="32">
        <f t="shared" si="3"/>
        <v>124.3699</v>
      </c>
      <c r="J26" s="32">
        <f t="shared" si="4"/>
        <v>14.916389633021346</v>
      </c>
      <c r="K26" s="32">
        <f t="shared" si="5"/>
        <v>32.584632992423593</v>
      </c>
      <c r="L26" s="32">
        <f t="shared" si="6"/>
        <v>49.594797137362242</v>
      </c>
      <c r="M26" s="32">
        <f t="shared" si="7"/>
        <v>43.163134562370054</v>
      </c>
      <c r="N26" s="33">
        <f t="shared" si="8"/>
        <v>66.361147974076061</v>
      </c>
      <c r="P26" s="43">
        <v>-0.45379999999999998</v>
      </c>
      <c r="Q26" s="43">
        <f t="shared" si="9"/>
        <v>186.57</v>
      </c>
      <c r="R26" s="43">
        <f t="shared" si="0"/>
        <v>-61.746299999999998</v>
      </c>
      <c r="S26" s="44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x14ac:dyDescent="0.25">
      <c r="A27" s="7"/>
      <c r="B27" s="9"/>
      <c r="C27" s="11">
        <v>0.55800000000000005</v>
      </c>
      <c r="D27" s="4" t="s">
        <v>14</v>
      </c>
      <c r="E27" s="36">
        <v>80</v>
      </c>
      <c r="F27" s="30">
        <f>C27*B15</f>
        <v>83.7</v>
      </c>
      <c r="G27" s="30">
        <f t="shared" si="1"/>
        <v>83.7</v>
      </c>
      <c r="H27" s="30">
        <f t="shared" si="2"/>
        <v>97.593363000000011</v>
      </c>
      <c r="I27" s="30">
        <f t="shared" si="3"/>
        <v>116.599</v>
      </c>
      <c r="J27" s="30">
        <f t="shared" si="4"/>
        <v>14.34826119291739</v>
      </c>
      <c r="K27" s="30">
        <f t="shared" si="5"/>
        <v>31.298658337561651</v>
      </c>
      <c r="L27" s="30">
        <f t="shared" si="6"/>
        <v>47.365239601647332</v>
      </c>
      <c r="M27" s="30">
        <f t="shared" si="7"/>
        <v>41.272983343042291</v>
      </c>
      <c r="N27" s="31">
        <f t="shared" si="8"/>
        <v>63.784448005748651</v>
      </c>
      <c r="P27" s="43">
        <v>-0.45379999999999998</v>
      </c>
      <c r="Q27" s="43">
        <f t="shared" si="9"/>
        <v>165.84</v>
      </c>
      <c r="R27" s="43">
        <f t="shared" si="0"/>
        <v>-48.787199999999999</v>
      </c>
      <c r="S27" s="44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x14ac:dyDescent="0.25">
      <c r="A28" s="7"/>
      <c r="B28" s="9"/>
      <c r="C28" s="12">
        <v>0.55800000000000005</v>
      </c>
      <c r="D28" s="5" t="s">
        <v>15</v>
      </c>
      <c r="E28" s="37">
        <v>30</v>
      </c>
      <c r="F28" s="32">
        <f>C28*B15</f>
        <v>83.7</v>
      </c>
      <c r="G28" s="32">
        <f t="shared" si="1"/>
        <v>83.7</v>
      </c>
      <c r="H28" s="32">
        <f t="shared" si="2"/>
        <v>45.9307935</v>
      </c>
      <c r="I28" s="32">
        <f t="shared" si="3"/>
        <v>54.875499999999995</v>
      </c>
      <c r="J28" s="32">
        <f t="shared" si="4"/>
        <v>8.7631970317827257</v>
      </c>
      <c r="K28" s="32">
        <f t="shared" si="5"/>
        <v>19.162672983319567</v>
      </c>
      <c r="L28" s="32">
        <f t="shared" si="6"/>
        <v>27.267086980125033</v>
      </c>
      <c r="M28" s="32">
        <f t="shared" si="7"/>
        <v>24.217233495072001</v>
      </c>
      <c r="N28" s="33">
        <f t="shared" si="8"/>
        <v>39.578993085567781</v>
      </c>
      <c r="P28" s="43">
        <v>-0.45379999999999998</v>
      </c>
      <c r="Q28" s="43">
        <f t="shared" si="9"/>
        <v>62.19</v>
      </c>
      <c r="R28" s="43">
        <f t="shared" si="0"/>
        <v>-6.8606999999999996</v>
      </c>
      <c r="S28" s="44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x14ac:dyDescent="0.25">
      <c r="A29" s="7"/>
      <c r="B29" s="9"/>
      <c r="C29" s="11">
        <v>0.55800000000000005</v>
      </c>
      <c r="D29" s="4" t="s">
        <v>16</v>
      </c>
      <c r="E29" s="36">
        <v>45</v>
      </c>
      <c r="F29" s="30">
        <f>C29*B15</f>
        <v>83.7</v>
      </c>
      <c r="G29" s="30">
        <f t="shared" si="1"/>
        <v>83.7</v>
      </c>
      <c r="H29" s="30">
        <f t="shared" si="2"/>
        <v>64.779301124999989</v>
      </c>
      <c r="I29" s="30">
        <f t="shared" si="3"/>
        <v>77.394624999999991</v>
      </c>
      <c r="J29" s="30">
        <f t="shared" si="4"/>
        <v>11.037319471420306</v>
      </c>
      <c r="K29" s="30">
        <f t="shared" si="5"/>
        <v>24.012576151578251</v>
      </c>
      <c r="L29" s="30">
        <f t="shared" si="6"/>
        <v>35.144747285822334</v>
      </c>
      <c r="M29" s="30">
        <f t="shared" si="7"/>
        <v>30.896746895521943</v>
      </c>
      <c r="N29" s="31">
        <f t="shared" si="8"/>
        <v>49.241220390783717</v>
      </c>
      <c r="P29" s="43">
        <v>-0.45379999999999998</v>
      </c>
      <c r="Q29" s="43">
        <f t="shared" si="9"/>
        <v>93.284999999999997</v>
      </c>
      <c r="R29" s="43">
        <f t="shared" si="0"/>
        <v>-15.436574999999999</v>
      </c>
      <c r="S29" s="44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x14ac:dyDescent="0.25">
      <c r="A30" s="7"/>
      <c r="B30" s="9"/>
      <c r="C30" s="12">
        <v>0.55800000000000005</v>
      </c>
      <c r="D30" s="5" t="s">
        <v>17</v>
      </c>
      <c r="E30" s="37">
        <v>30</v>
      </c>
      <c r="F30" s="32">
        <f>C30*B15</f>
        <v>83.7</v>
      </c>
      <c r="G30" s="32">
        <f t="shared" si="1"/>
        <v>83.7</v>
      </c>
      <c r="H30" s="32">
        <f t="shared" si="2"/>
        <v>45.9307935</v>
      </c>
      <c r="I30" s="32">
        <f t="shared" si="3"/>
        <v>54.875499999999995</v>
      </c>
      <c r="J30" s="32">
        <f t="shared" si="4"/>
        <v>8.7631970317827257</v>
      </c>
      <c r="K30" s="32">
        <f t="shared" si="5"/>
        <v>19.162672983319567</v>
      </c>
      <c r="L30" s="32">
        <f t="shared" si="6"/>
        <v>27.267086980125033</v>
      </c>
      <c r="M30" s="32">
        <f t="shared" si="7"/>
        <v>24.217233495072001</v>
      </c>
      <c r="N30" s="33">
        <f t="shared" si="8"/>
        <v>39.578993085567781</v>
      </c>
      <c r="P30" s="43">
        <v>-0.45379999999999998</v>
      </c>
      <c r="Q30" s="43">
        <f t="shared" si="9"/>
        <v>62.19</v>
      </c>
      <c r="R30" s="43">
        <f t="shared" si="0"/>
        <v>-6.8606999999999996</v>
      </c>
      <c r="S30" s="44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x14ac:dyDescent="0.25">
      <c r="A31" s="7"/>
      <c r="B31" s="9"/>
      <c r="C31" s="11">
        <v>0.26300000000000001</v>
      </c>
      <c r="D31" s="4" t="s">
        <v>18</v>
      </c>
      <c r="E31" s="36">
        <v>50</v>
      </c>
      <c r="F31" s="30">
        <f>C31*B15</f>
        <v>39.450000000000003</v>
      </c>
      <c r="G31" s="30">
        <f t="shared" si="1"/>
        <v>39.450000000000003</v>
      </c>
      <c r="H31" s="30">
        <f t="shared" si="2"/>
        <v>33.19271715</v>
      </c>
      <c r="I31" s="30">
        <f t="shared" si="3"/>
        <v>84.138699999999986</v>
      </c>
      <c r="J31" s="30">
        <f t="shared" si="4"/>
        <v>11.663085437901966</v>
      </c>
      <c r="K31" s="30">
        <f t="shared" si="5"/>
        <v>25.366523001301811</v>
      </c>
      <c r="L31" s="30">
        <f t="shared" si="6"/>
        <v>37.373873935235913</v>
      </c>
      <c r="M31" s="30">
        <f t="shared" si="7"/>
        <v>32.789358401548384</v>
      </c>
      <c r="N31" s="31">
        <f t="shared" si="8"/>
        <v>51.939577347255124</v>
      </c>
      <c r="P31" s="43">
        <v>-0.45379999999999998</v>
      </c>
      <c r="Q31" s="43">
        <f t="shared" si="9"/>
        <v>103.64999999999999</v>
      </c>
      <c r="R31" s="43">
        <f t="shared" si="0"/>
        <v>-19.057500000000001</v>
      </c>
      <c r="S31" s="44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5" ht="15.75" thickBot="1" x14ac:dyDescent="0.3">
      <c r="A32" s="7"/>
      <c r="B32" s="9"/>
      <c r="C32" s="13">
        <v>0.26300000000000001</v>
      </c>
      <c r="D32" s="6" t="s">
        <v>19</v>
      </c>
      <c r="E32" s="38">
        <v>40</v>
      </c>
      <c r="F32" s="34">
        <f>C32*B15</f>
        <v>39.450000000000003</v>
      </c>
      <c r="G32" s="34">
        <f t="shared" si="1"/>
        <v>39.450000000000003</v>
      </c>
      <c r="H32" s="34">
        <f t="shared" si="2"/>
        <v>27.721278300000005</v>
      </c>
      <c r="I32" s="34">
        <f t="shared" si="3"/>
        <v>70.269400000000005</v>
      </c>
      <c r="J32" s="34">
        <f t="shared" si="4"/>
        <v>10.349077650487793</v>
      </c>
      <c r="K32" s="34">
        <f t="shared" si="5"/>
        <v>22.533760711507142</v>
      </c>
      <c r="L32" s="34">
        <f t="shared" si="6"/>
        <v>32.726454963983564</v>
      </c>
      <c r="M32" s="34">
        <f t="shared" si="7"/>
        <v>28.844541300095692</v>
      </c>
      <c r="N32" s="35">
        <f t="shared" si="8"/>
        <v>46.294824025664731</v>
      </c>
      <c r="P32" s="43">
        <v>-0.45379999999999998</v>
      </c>
      <c r="Q32" s="43">
        <f t="shared" si="9"/>
        <v>82.92</v>
      </c>
      <c r="R32" s="43">
        <f t="shared" si="0"/>
        <v>-12.1968</v>
      </c>
      <c r="S32" s="44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19" ht="15.75" thickBot="1" x14ac:dyDescent="0.3">
      <c r="A33" s="7"/>
      <c r="B33" s="15"/>
      <c r="C33" s="28" t="s">
        <v>33</v>
      </c>
      <c r="D33" s="29" t="s">
        <v>32</v>
      </c>
      <c r="E33" s="27" t="s">
        <v>33</v>
      </c>
      <c r="F33" s="39" t="e">
        <f>C33*B15</f>
        <v>#VALUE!</v>
      </c>
      <c r="G33" s="39" t="e">
        <f t="shared" ref="G33" si="10">F33</f>
        <v>#VALUE!</v>
      </c>
      <c r="H33" s="39" t="e">
        <f>G33*I33/100</f>
        <v>#VALUE!</v>
      </c>
      <c r="I33" s="39" t="e">
        <f t="shared" ref="I33" si="11">P33+Q33+R33</f>
        <v>#VALUE!</v>
      </c>
      <c r="J33" s="39" t="e">
        <f xml:space="preserve"> 1.896 + ((0.14388)*I33) + ((-0.0003623)*I33*I33) + ((0.0000003795)*I33*I33*I33)</f>
        <v>#VALUE!</v>
      </c>
      <c r="K33" s="39" t="e">
        <f xml:space="preserve"> 4.994 + ((0.2913)*I33) + ((-0.0006386)*I33*I33) + ((0.0000006443)*I33*I33*I33)</f>
        <v>#VALUE!</v>
      </c>
      <c r="L33" s="39" t="e">
        <f xml:space="preserve"> 4.811 + ((0.4568)*I33) + ((-0.0009377)*I33*I33) + ((0.000001287)*I33*I33*I33)</f>
        <v>#VALUE!</v>
      </c>
      <c r="M33" s="39" t="e">
        <f xml:space="preserve"> 5.306 + ((0.3824)*I33) + ((-0.0007368)*I33*I33) + ((0.000000881)*I33*I33*I33)</f>
        <v>#VALUE!</v>
      </c>
      <c r="N33" s="40" t="e">
        <f xml:space="preserve"> 11.3 + ((0.5828)*I33) + ((-0.001311)*I33*I33) + ((0.000001485)*I33*I33*I33)</f>
        <v>#VALUE!</v>
      </c>
      <c r="P33" s="43">
        <v>-0.45379999999999998</v>
      </c>
      <c r="Q33" s="43" t="e">
        <f t="shared" si="9"/>
        <v>#VALUE!</v>
      </c>
      <c r="R33" s="43" t="e">
        <f t="shared" si="0"/>
        <v>#VALUE!</v>
      </c>
      <c r="S33" s="41"/>
    </row>
    <row r="34" spans="1:19" ht="15.75" thickBot="1" x14ac:dyDescent="0.3">
      <c r="B34" s="7"/>
      <c r="C34" s="28" t="s">
        <v>33</v>
      </c>
      <c r="D34" s="29" t="s">
        <v>32</v>
      </c>
      <c r="E34" s="27" t="s">
        <v>33</v>
      </c>
      <c r="F34" s="39" t="e">
        <f>C34*B16</f>
        <v>#VALUE!</v>
      </c>
      <c r="G34" s="39" t="e">
        <f t="shared" ref="G34" si="12">F34</f>
        <v>#VALUE!</v>
      </c>
      <c r="H34" s="39" t="e">
        <f>G34*I34/100</f>
        <v>#VALUE!</v>
      </c>
      <c r="I34" s="27" t="s">
        <v>33</v>
      </c>
      <c r="J34" s="39" t="e">
        <f xml:space="preserve"> 1.896 + ((0.14388)*I34) + ((-0.0003623)*I34*I34) + ((0.0000003795)*I34*I34*I34)</f>
        <v>#VALUE!</v>
      </c>
      <c r="K34" s="39" t="e">
        <f xml:space="preserve"> 4.994 + ((0.2913)*I34) + ((-0.0006386)*I34*I34) + ((0.0000006443)*I34*I34*I34)</f>
        <v>#VALUE!</v>
      </c>
      <c r="L34" s="39" t="e">
        <f xml:space="preserve"> 4.811 + ((0.4568)*I34) + ((-0.0009377)*I34*I34) + ((0.000001287)*I34*I34*I34)</f>
        <v>#VALUE!</v>
      </c>
      <c r="M34" s="39" t="e">
        <f xml:space="preserve"> 5.306 + ((0.3824)*I34) + ((-0.0007368)*I34*I34) + ((0.000000881)*I34*I34*I34)</f>
        <v>#VALUE!</v>
      </c>
      <c r="N34" s="40" t="e">
        <f xml:space="preserve"> 11.3 + ((0.5828)*I34) + ((-0.001311)*I34*I34) + ((0.000001485)*I34*I34*I34)</f>
        <v>#VALUE!</v>
      </c>
      <c r="P34" s="43"/>
      <c r="Q34" s="43"/>
      <c r="R34" s="43"/>
      <c r="S34" s="41"/>
    </row>
  </sheetData>
  <sheetProtection algorithmName="SHA-512" hashValue="T1BzecohTpx5osj1Zh03c00b9M9F0SQMxGkVD9rv9Xf8jdhh64rztMTMf8eTeHoJ612dtAiLoAweN1aglkXl4g==" saltValue="xFn5hVnsXiqCIZYjczwZ4Q==" spinCount="100000" sheet="1" objects="1" scenarios="1"/>
  <mergeCells count="1">
    <mergeCell ref="P14:R14"/>
  </mergeCells>
  <pageMargins left="0.7" right="0.7" top="0.75" bottom="0.75" header="0.3" footer="0.3"/>
  <pageSetup paperSize="9" orientation="portrait" r:id="rId1"/>
  <ignoredErrors>
    <ignoredError sqref="Q33:R3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Resistance 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</dc:creator>
  <cp:lastModifiedBy>Ana Paula</cp:lastModifiedBy>
  <dcterms:created xsi:type="dcterms:W3CDTF">2018-07-04T15:04:03Z</dcterms:created>
  <dcterms:modified xsi:type="dcterms:W3CDTF">2018-07-04T15:04:03Z</dcterms:modified>
</cp:coreProperties>
</file>