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0b5c456398270a3/Documentos/Strategic_areas_for_conservation/Paper/Preliminary files/"/>
    </mc:Choice>
  </mc:AlternateContent>
  <xr:revisionPtr revIDLastSave="168" documentId="8_{DF6CC55D-771C-4D2E-9EAF-564172C38B0D}" xr6:coauthVersionLast="47" xr6:coauthVersionMax="47" xr10:uidLastSave="{EE769AEA-5741-4610-96C5-738A72954664}"/>
  <bookViews>
    <workbookView xWindow="-108" yWindow="-108" windowWidth="23256" windowHeight="12576" tabRatio="860" activeTab="1" xr2:uid="{00000000-000D-0000-FFFF-FFFF00000000}"/>
  </bookViews>
  <sheets>
    <sheet name="Conservation 4x4" sheetId="7" r:id="rId1"/>
    <sheet name="Restoration 5x5" sheetId="15" r:id="rId2"/>
    <sheet name="3x3" sheetId="5" r:id="rId3"/>
    <sheet name="6x6" sheetId="6" r:id="rId4"/>
    <sheet name="7x7" sheetId="8" r:id="rId5"/>
    <sheet name="8x8" sheetId="9" r:id="rId6"/>
    <sheet name="9x9" sheetId="10" r:id="rId7"/>
    <sheet name="10x10" sheetId="11" r:id="rId8"/>
    <sheet name="11x11" sheetId="12" r:id="rId9"/>
    <sheet name="12x12" sheetId="14" r:id="rId10"/>
    <sheet name="Reference" sheetId="17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15" l="1"/>
  <c r="E2" i="15"/>
  <c r="D2" i="15"/>
  <c r="C2" i="15"/>
  <c r="B2" i="15"/>
  <c r="D2" i="5" l="1"/>
  <c r="C2" i="5"/>
  <c r="B2" i="5"/>
  <c r="J2" i="10"/>
  <c r="I2" i="10"/>
  <c r="H2" i="10"/>
  <c r="G2" i="10"/>
  <c r="F2" i="10"/>
  <c r="E2" i="10"/>
  <c r="D2" i="10"/>
  <c r="C2" i="10"/>
  <c r="B2" i="10"/>
  <c r="I2" i="9"/>
  <c r="H2" i="9"/>
  <c r="G2" i="9"/>
  <c r="F2" i="9"/>
  <c r="E2" i="9"/>
  <c r="D2" i="9"/>
  <c r="C2" i="9"/>
  <c r="B2" i="9"/>
  <c r="H2" i="8"/>
  <c r="G2" i="8"/>
  <c r="F2" i="8"/>
  <c r="E2" i="8"/>
  <c r="D2" i="8"/>
  <c r="C2" i="8"/>
  <c r="B2" i="8"/>
  <c r="G2" i="6"/>
  <c r="F2" i="6"/>
  <c r="E2" i="6"/>
  <c r="D2" i="6"/>
  <c r="C2" i="6"/>
  <c r="B2" i="6"/>
  <c r="E2" i="7"/>
  <c r="D2" i="7"/>
  <c r="C2" i="7"/>
  <c r="B2" i="7"/>
  <c r="E7" i="15" l="1"/>
  <c r="D7" i="15"/>
  <c r="C7" i="15"/>
  <c r="B7" i="15"/>
  <c r="D6" i="15"/>
  <c r="C6" i="15"/>
  <c r="B6" i="15"/>
  <c r="I23" i="15"/>
  <c r="F12" i="15"/>
  <c r="F18" i="15" s="1"/>
  <c r="C5" i="15"/>
  <c r="B5" i="15"/>
  <c r="B4" i="15"/>
  <c r="J25" i="6"/>
  <c r="G13" i="6"/>
  <c r="G21" i="6" s="1"/>
  <c r="F8" i="6"/>
  <c r="F13" i="6" s="1"/>
  <c r="F17" i="6" s="1"/>
  <c r="E8" i="6"/>
  <c r="D8" i="6"/>
  <c r="C8" i="6"/>
  <c r="B8" i="6"/>
  <c r="E7" i="6"/>
  <c r="D7" i="6"/>
  <c r="C7" i="6"/>
  <c r="B7" i="6"/>
  <c r="D6" i="6"/>
  <c r="C6" i="6"/>
  <c r="B6" i="6"/>
  <c r="C5" i="6"/>
  <c r="B5" i="6"/>
  <c r="B4" i="6"/>
  <c r="K27" i="8"/>
  <c r="G9" i="8"/>
  <c r="F9" i="8"/>
  <c r="E9" i="8"/>
  <c r="D9" i="8"/>
  <c r="C9" i="8"/>
  <c r="B9" i="8"/>
  <c r="F8" i="8"/>
  <c r="E8" i="8"/>
  <c r="D8" i="8"/>
  <c r="C8" i="8"/>
  <c r="B8" i="8"/>
  <c r="E7" i="8"/>
  <c r="D7" i="8"/>
  <c r="C7" i="8"/>
  <c r="B7" i="8"/>
  <c r="D6" i="8"/>
  <c r="C6" i="8"/>
  <c r="B6" i="8"/>
  <c r="C5" i="8"/>
  <c r="B5" i="8"/>
  <c r="B4" i="8"/>
  <c r="L30" i="9"/>
  <c r="H10" i="9"/>
  <c r="G10" i="9"/>
  <c r="F10" i="9"/>
  <c r="E10" i="9"/>
  <c r="D10" i="9"/>
  <c r="C10" i="9"/>
  <c r="B10" i="9"/>
  <c r="G9" i="9"/>
  <c r="F9" i="9"/>
  <c r="E9" i="9"/>
  <c r="D9" i="9"/>
  <c r="C9" i="9"/>
  <c r="B9" i="9"/>
  <c r="F8" i="9"/>
  <c r="E8" i="9"/>
  <c r="D8" i="9"/>
  <c r="C8" i="9"/>
  <c r="B8" i="9"/>
  <c r="E7" i="9"/>
  <c r="D7" i="9"/>
  <c r="C7" i="9"/>
  <c r="B7" i="9"/>
  <c r="D6" i="9"/>
  <c r="C6" i="9"/>
  <c r="B6" i="9"/>
  <c r="C5" i="9"/>
  <c r="B5" i="9"/>
  <c r="B4" i="9"/>
  <c r="M32" i="10"/>
  <c r="J17" i="10"/>
  <c r="J27" i="10" s="1"/>
  <c r="I11" i="10"/>
  <c r="I17" i="10" s="1"/>
  <c r="I21" i="10" s="1"/>
  <c r="H11" i="10"/>
  <c r="G11" i="10"/>
  <c r="F11" i="10"/>
  <c r="E11" i="10"/>
  <c r="D11" i="10"/>
  <c r="C11" i="10"/>
  <c r="B11" i="10"/>
  <c r="H10" i="10"/>
  <c r="G10" i="10"/>
  <c r="F10" i="10"/>
  <c r="E10" i="10"/>
  <c r="D10" i="10"/>
  <c r="C10" i="10"/>
  <c r="B10" i="10"/>
  <c r="G9" i="10"/>
  <c r="F9" i="10"/>
  <c r="E9" i="10"/>
  <c r="D9" i="10"/>
  <c r="C9" i="10"/>
  <c r="B9" i="10"/>
  <c r="F8" i="10"/>
  <c r="E8" i="10"/>
  <c r="D8" i="10"/>
  <c r="C8" i="10"/>
  <c r="B8" i="10"/>
  <c r="E7" i="10"/>
  <c r="D7" i="10"/>
  <c r="C7" i="10"/>
  <c r="B7" i="10"/>
  <c r="D6" i="10"/>
  <c r="C6" i="10"/>
  <c r="B6" i="10"/>
  <c r="C5" i="10"/>
  <c r="B5" i="10"/>
  <c r="B4" i="10"/>
  <c r="P36" i="14"/>
  <c r="M15" i="14"/>
  <c r="M30" i="14" s="1"/>
  <c r="L14" i="14"/>
  <c r="L15" i="14" s="1"/>
  <c r="L22" i="14" s="1"/>
  <c r="K14" i="14"/>
  <c r="J14" i="14"/>
  <c r="I14" i="14"/>
  <c r="H14" i="14"/>
  <c r="G14" i="14"/>
  <c r="F14" i="14"/>
  <c r="E14" i="14"/>
  <c r="D14" i="14"/>
  <c r="C14" i="14"/>
  <c r="B14" i="14"/>
  <c r="K13" i="14"/>
  <c r="J13" i="14"/>
  <c r="I13" i="14"/>
  <c r="H13" i="14"/>
  <c r="G13" i="14"/>
  <c r="F13" i="14"/>
  <c r="E13" i="14"/>
  <c r="D13" i="14"/>
  <c r="C13" i="14"/>
  <c r="B13" i="14"/>
  <c r="J12" i="14"/>
  <c r="I12" i="14"/>
  <c r="H12" i="14"/>
  <c r="G12" i="14"/>
  <c r="F12" i="14"/>
  <c r="E12" i="14"/>
  <c r="D12" i="14"/>
  <c r="C12" i="14"/>
  <c r="B12" i="14"/>
  <c r="I11" i="14"/>
  <c r="H11" i="14"/>
  <c r="G11" i="14"/>
  <c r="F11" i="14"/>
  <c r="E11" i="14"/>
  <c r="D11" i="14"/>
  <c r="C11" i="14"/>
  <c r="B11" i="14"/>
  <c r="H10" i="14"/>
  <c r="G10" i="14"/>
  <c r="F10" i="14"/>
  <c r="E10" i="14"/>
  <c r="D10" i="14"/>
  <c r="C10" i="14"/>
  <c r="B10" i="14"/>
  <c r="G9" i="14"/>
  <c r="F9" i="14"/>
  <c r="E9" i="14"/>
  <c r="D9" i="14"/>
  <c r="C9" i="14"/>
  <c r="B9" i="14"/>
  <c r="F8" i="14"/>
  <c r="E8" i="14"/>
  <c r="D8" i="14"/>
  <c r="C8" i="14"/>
  <c r="B8" i="14"/>
  <c r="E7" i="14"/>
  <c r="D7" i="14"/>
  <c r="C7" i="14"/>
  <c r="B7" i="14"/>
  <c r="D6" i="14"/>
  <c r="C6" i="14"/>
  <c r="B6" i="14"/>
  <c r="C5" i="14"/>
  <c r="B5" i="14"/>
  <c r="B4" i="14"/>
  <c r="N32" i="11"/>
  <c r="K13" i="11"/>
  <c r="J12" i="11"/>
  <c r="I12" i="11"/>
  <c r="H12" i="11"/>
  <c r="G12" i="11"/>
  <c r="F12" i="11"/>
  <c r="E12" i="11"/>
  <c r="D12" i="11"/>
  <c r="C12" i="11"/>
  <c r="B12" i="11"/>
  <c r="I11" i="11"/>
  <c r="H11" i="11"/>
  <c r="G11" i="11"/>
  <c r="F11" i="11"/>
  <c r="E11" i="11"/>
  <c r="D11" i="11"/>
  <c r="C11" i="11"/>
  <c r="B11" i="11"/>
  <c r="H10" i="11"/>
  <c r="G10" i="11"/>
  <c r="F10" i="11"/>
  <c r="E10" i="11"/>
  <c r="D10" i="11"/>
  <c r="C10" i="11"/>
  <c r="B10" i="11"/>
  <c r="G9" i="11"/>
  <c r="F9" i="11"/>
  <c r="E9" i="11"/>
  <c r="D9" i="11"/>
  <c r="C9" i="11"/>
  <c r="B9" i="11"/>
  <c r="F8" i="11"/>
  <c r="E8" i="11"/>
  <c r="D8" i="11"/>
  <c r="C8" i="11"/>
  <c r="B8" i="11"/>
  <c r="E7" i="11"/>
  <c r="D7" i="11"/>
  <c r="C7" i="11"/>
  <c r="B7" i="11"/>
  <c r="D6" i="11"/>
  <c r="C6" i="11"/>
  <c r="B6" i="11"/>
  <c r="C5" i="11"/>
  <c r="B5" i="11"/>
  <c r="B4" i="11"/>
  <c r="O34" i="12"/>
  <c r="L14" i="12"/>
  <c r="L23" i="12" s="1"/>
  <c r="K13" i="12"/>
  <c r="J13" i="12"/>
  <c r="I13" i="12"/>
  <c r="H13" i="12"/>
  <c r="G13" i="12"/>
  <c r="F13" i="12"/>
  <c r="E13" i="12"/>
  <c r="D13" i="12"/>
  <c r="C13" i="12"/>
  <c r="B13" i="12"/>
  <c r="J12" i="12"/>
  <c r="J14" i="12" s="1"/>
  <c r="I12" i="12"/>
  <c r="H12" i="12"/>
  <c r="G12" i="12"/>
  <c r="F12" i="12"/>
  <c r="E12" i="12"/>
  <c r="D12" i="12"/>
  <c r="C12" i="12"/>
  <c r="B12" i="12"/>
  <c r="I11" i="12"/>
  <c r="H11" i="12"/>
  <c r="G11" i="12"/>
  <c r="F11" i="12"/>
  <c r="E11" i="12"/>
  <c r="D11" i="12"/>
  <c r="C11" i="12"/>
  <c r="B11" i="12"/>
  <c r="H10" i="12"/>
  <c r="G10" i="12"/>
  <c r="F10" i="12"/>
  <c r="E10" i="12"/>
  <c r="D10" i="12"/>
  <c r="C10" i="12"/>
  <c r="B10" i="12"/>
  <c r="G9" i="12"/>
  <c r="F9" i="12"/>
  <c r="E9" i="12"/>
  <c r="D9" i="12"/>
  <c r="C9" i="12"/>
  <c r="B9" i="12"/>
  <c r="F8" i="12"/>
  <c r="E8" i="12"/>
  <c r="D8" i="12"/>
  <c r="C8" i="12"/>
  <c r="B8" i="12"/>
  <c r="E7" i="12"/>
  <c r="D7" i="12"/>
  <c r="C7" i="12"/>
  <c r="B7" i="12"/>
  <c r="D6" i="12"/>
  <c r="C6" i="12"/>
  <c r="B6" i="12"/>
  <c r="C5" i="12"/>
  <c r="B5" i="12"/>
  <c r="B4" i="12"/>
  <c r="D10" i="5"/>
  <c r="G19" i="5"/>
  <c r="C5" i="5"/>
  <c r="C10" i="5" s="1"/>
  <c r="B5" i="5"/>
  <c r="B4" i="5"/>
  <c r="H21" i="7"/>
  <c r="E11" i="7"/>
  <c r="C5" i="7"/>
  <c r="D6" i="7"/>
  <c r="D11" i="7" s="1"/>
  <c r="C6" i="7"/>
  <c r="B6" i="7"/>
  <c r="B5" i="7"/>
  <c r="B4" i="7"/>
  <c r="J15" i="14" l="1"/>
  <c r="C11" i="7"/>
  <c r="C17" i="7" s="1"/>
  <c r="L27" i="14"/>
  <c r="M24" i="14"/>
  <c r="L31" i="14"/>
  <c r="F16" i="9"/>
  <c r="M27" i="14"/>
  <c r="M32" i="14"/>
  <c r="M31" i="14"/>
  <c r="M23" i="14"/>
  <c r="M28" i="14"/>
  <c r="F19" i="15"/>
  <c r="C12" i="15"/>
  <c r="C17" i="15" s="1"/>
  <c r="D12" i="15"/>
  <c r="E12" i="15"/>
  <c r="B12" i="15"/>
  <c r="B15" i="15" s="1"/>
  <c r="F15" i="15"/>
  <c r="F16" i="15"/>
  <c r="F17" i="15"/>
  <c r="D13" i="6"/>
  <c r="D18" i="6" s="1"/>
  <c r="G20" i="6"/>
  <c r="B13" i="6"/>
  <c r="B20" i="6" s="1"/>
  <c r="C13" i="6"/>
  <c r="C17" i="6" s="1"/>
  <c r="F21" i="6"/>
  <c r="G16" i="6"/>
  <c r="G18" i="6"/>
  <c r="C20" i="6"/>
  <c r="F19" i="6"/>
  <c r="E13" i="6"/>
  <c r="E20" i="6" s="1"/>
  <c r="F16" i="6"/>
  <c r="F18" i="6"/>
  <c r="D19" i="6"/>
  <c r="F20" i="6"/>
  <c r="G17" i="6"/>
  <c r="G19" i="6"/>
  <c r="C14" i="8"/>
  <c r="C18" i="8" s="1"/>
  <c r="D14" i="8"/>
  <c r="D22" i="8" s="1"/>
  <c r="H14" i="8"/>
  <c r="H17" i="8" s="1"/>
  <c r="G14" i="8"/>
  <c r="G20" i="8" s="1"/>
  <c r="F14" i="8"/>
  <c r="F19" i="8" s="1"/>
  <c r="C22" i="8"/>
  <c r="B14" i="8"/>
  <c r="B23" i="8" s="1"/>
  <c r="E14" i="8"/>
  <c r="D16" i="9"/>
  <c r="D21" i="9" s="1"/>
  <c r="F26" i="9"/>
  <c r="B16" i="9"/>
  <c r="B26" i="9" s="1"/>
  <c r="D20" i="9"/>
  <c r="F24" i="9"/>
  <c r="F23" i="9"/>
  <c r="F22" i="9"/>
  <c r="F20" i="9"/>
  <c r="F25" i="9"/>
  <c r="F21" i="9"/>
  <c r="F19" i="9"/>
  <c r="G16" i="9"/>
  <c r="H16" i="9"/>
  <c r="E16" i="9"/>
  <c r="E25" i="9" s="1"/>
  <c r="I16" i="9"/>
  <c r="C16" i="9"/>
  <c r="C21" i="9" s="1"/>
  <c r="I25" i="10"/>
  <c r="H17" i="10"/>
  <c r="H21" i="10" s="1"/>
  <c r="C17" i="10"/>
  <c r="C21" i="10" s="1"/>
  <c r="J23" i="10"/>
  <c r="G17" i="10"/>
  <c r="G28" i="10" s="1"/>
  <c r="I20" i="10"/>
  <c r="I28" i="10"/>
  <c r="B17" i="10"/>
  <c r="B24" i="10" s="1"/>
  <c r="G25" i="10"/>
  <c r="G21" i="10"/>
  <c r="G23" i="10"/>
  <c r="G22" i="10"/>
  <c r="F17" i="10"/>
  <c r="F26" i="10" s="1"/>
  <c r="E17" i="10"/>
  <c r="H28" i="10"/>
  <c r="D17" i="10"/>
  <c r="D27" i="10" s="1"/>
  <c r="J20" i="10"/>
  <c r="C25" i="10"/>
  <c r="I27" i="10"/>
  <c r="I23" i="10"/>
  <c r="I26" i="10"/>
  <c r="I22" i="10"/>
  <c r="I24" i="10"/>
  <c r="J26" i="10"/>
  <c r="J22" i="10"/>
  <c r="J25" i="10"/>
  <c r="J21" i="10"/>
  <c r="J28" i="10"/>
  <c r="H23" i="10"/>
  <c r="J24" i="10"/>
  <c r="H26" i="10"/>
  <c r="H31" i="14"/>
  <c r="J27" i="14"/>
  <c r="J23" i="14"/>
  <c r="J28" i="14"/>
  <c r="J24" i="14"/>
  <c r="J26" i="14"/>
  <c r="J22" i="14"/>
  <c r="J25" i="14"/>
  <c r="J29" i="14"/>
  <c r="H15" i="14"/>
  <c r="H29" i="14" s="1"/>
  <c r="I15" i="14"/>
  <c r="I32" i="14" s="1"/>
  <c r="C15" i="14"/>
  <c r="C23" i="14" s="1"/>
  <c r="D15" i="14"/>
  <c r="D32" i="14" s="1"/>
  <c r="J31" i="14"/>
  <c r="H32" i="14"/>
  <c r="L29" i="14"/>
  <c r="L25" i="14"/>
  <c r="L21" i="14"/>
  <c r="L30" i="14"/>
  <c r="L26" i="14"/>
  <c r="L28" i="14"/>
  <c r="L24" i="14"/>
  <c r="G15" i="14"/>
  <c r="G27" i="14" s="1"/>
  <c r="J21" i="14"/>
  <c r="L23" i="14"/>
  <c r="B15" i="14"/>
  <c r="B27" i="14" s="1"/>
  <c r="J32" i="14"/>
  <c r="K15" i="14"/>
  <c r="K32" i="14" s="1"/>
  <c r="D25" i="14"/>
  <c r="J30" i="14"/>
  <c r="C32" i="14"/>
  <c r="F15" i="14"/>
  <c r="F27" i="14" s="1"/>
  <c r="E15" i="14"/>
  <c r="E27" i="14" s="1"/>
  <c r="M21" i="14"/>
  <c r="M25" i="14"/>
  <c r="M29" i="14"/>
  <c r="L32" i="14"/>
  <c r="M22" i="14"/>
  <c r="M26" i="14"/>
  <c r="C13" i="11"/>
  <c r="C24" i="11" s="1"/>
  <c r="B13" i="11"/>
  <c r="B28" i="11" s="1"/>
  <c r="H26" i="11"/>
  <c r="H13" i="11"/>
  <c r="H28" i="11" s="1"/>
  <c r="C20" i="11"/>
  <c r="C23" i="11"/>
  <c r="B25" i="11"/>
  <c r="F13" i="11"/>
  <c r="I13" i="11"/>
  <c r="B19" i="11"/>
  <c r="G13" i="11"/>
  <c r="G27" i="11" s="1"/>
  <c r="E13" i="11"/>
  <c r="E24" i="11" s="1"/>
  <c r="C25" i="11"/>
  <c r="J13" i="11"/>
  <c r="K27" i="11"/>
  <c r="K25" i="11"/>
  <c r="K23" i="11"/>
  <c r="K21" i="11"/>
  <c r="K19" i="11"/>
  <c r="K28" i="11"/>
  <c r="K22" i="11"/>
  <c r="K26" i="11"/>
  <c r="K24" i="11"/>
  <c r="K20" i="11"/>
  <c r="D13" i="11"/>
  <c r="D26" i="11" s="1"/>
  <c r="E23" i="11"/>
  <c r="H20" i="11"/>
  <c r="H22" i="11"/>
  <c r="K14" i="12"/>
  <c r="K29" i="12" s="1"/>
  <c r="D14" i="12"/>
  <c r="D21" i="12" s="1"/>
  <c r="C14" i="12"/>
  <c r="C30" i="12" s="1"/>
  <c r="E14" i="12"/>
  <c r="E20" i="12" s="1"/>
  <c r="L26" i="12"/>
  <c r="I14" i="12"/>
  <c r="I25" i="12" s="1"/>
  <c r="E30" i="12"/>
  <c r="J26" i="12"/>
  <c r="J22" i="12"/>
  <c r="J27" i="12"/>
  <c r="J21" i="12"/>
  <c r="J24" i="12"/>
  <c r="J30" i="12"/>
  <c r="L28" i="12"/>
  <c r="L24" i="12"/>
  <c r="L20" i="12"/>
  <c r="L29" i="12"/>
  <c r="L25" i="12"/>
  <c r="F14" i="12"/>
  <c r="J20" i="12"/>
  <c r="L22" i="12"/>
  <c r="J29" i="12"/>
  <c r="B14" i="12"/>
  <c r="B30" i="12" s="1"/>
  <c r="G14" i="12"/>
  <c r="L21" i="12"/>
  <c r="J28" i="12"/>
  <c r="L30" i="12"/>
  <c r="H14" i="12"/>
  <c r="H28" i="12" s="1"/>
  <c r="J23" i="12"/>
  <c r="J25" i="12"/>
  <c r="L27" i="12"/>
  <c r="B11" i="7"/>
  <c r="B16" i="7" s="1"/>
  <c r="C13" i="5"/>
  <c r="D13" i="5"/>
  <c r="D14" i="5"/>
  <c r="D15" i="5"/>
  <c r="C14" i="5"/>
  <c r="B10" i="5"/>
  <c r="B15" i="5" s="1"/>
  <c r="D16" i="7"/>
  <c r="E17" i="7"/>
  <c r="E16" i="7"/>
  <c r="E15" i="7"/>
  <c r="E14" i="7"/>
  <c r="C14" i="7"/>
  <c r="C16" i="7" l="1"/>
  <c r="F16" i="7" s="1"/>
  <c r="G16" i="7" s="1"/>
  <c r="D16" i="6"/>
  <c r="D22" i="12"/>
  <c r="E32" i="14"/>
  <c r="C23" i="10"/>
  <c r="D24" i="9"/>
  <c r="E30" i="14"/>
  <c r="K31" i="14"/>
  <c r="I30" i="14"/>
  <c r="C28" i="12"/>
  <c r="D23" i="12"/>
  <c r="D20" i="12"/>
  <c r="C20" i="12"/>
  <c r="C27" i="14"/>
  <c r="C28" i="14"/>
  <c r="H18" i="8"/>
  <c r="I27" i="12"/>
  <c r="C22" i="12"/>
  <c r="C25" i="12"/>
  <c r="C21" i="11"/>
  <c r="H28" i="14"/>
  <c r="D20" i="6"/>
  <c r="C26" i="12"/>
  <c r="C24" i="14"/>
  <c r="B26" i="10"/>
  <c r="D26" i="9"/>
  <c r="D27" i="9" s="1"/>
  <c r="G28" i="11"/>
  <c r="F30" i="14"/>
  <c r="D28" i="14"/>
  <c r="B23" i="11"/>
  <c r="B26" i="11"/>
  <c r="C26" i="11"/>
  <c r="D24" i="14"/>
  <c r="E26" i="14"/>
  <c r="C31" i="14"/>
  <c r="C26" i="14"/>
  <c r="H22" i="10"/>
  <c r="C20" i="10"/>
  <c r="D19" i="9"/>
  <c r="D23" i="9"/>
  <c r="H22" i="8"/>
  <c r="C23" i="8"/>
  <c r="D21" i="6"/>
  <c r="D30" i="14"/>
  <c r="I23" i="12"/>
  <c r="B27" i="11"/>
  <c r="B20" i="11"/>
  <c r="E29" i="14"/>
  <c r="B21" i="10"/>
  <c r="H24" i="10"/>
  <c r="B25" i="10"/>
  <c r="D22" i="9"/>
  <c r="D25" i="9"/>
  <c r="H20" i="8"/>
  <c r="D17" i="6"/>
  <c r="B22" i="11"/>
  <c r="B23" i="10"/>
  <c r="C18" i="15"/>
  <c r="C19" i="15"/>
  <c r="B18" i="15"/>
  <c r="D18" i="15"/>
  <c r="D19" i="15"/>
  <c r="E19" i="15"/>
  <c r="E18" i="15"/>
  <c r="B19" i="15"/>
  <c r="C15" i="15"/>
  <c r="C16" i="15"/>
  <c r="B17" i="15"/>
  <c r="E17" i="15"/>
  <c r="E16" i="15"/>
  <c r="E15" i="15"/>
  <c r="D17" i="15"/>
  <c r="D16" i="15"/>
  <c r="D15" i="15"/>
  <c r="F20" i="15"/>
  <c r="B16" i="15"/>
  <c r="C19" i="6"/>
  <c r="F22" i="6"/>
  <c r="C21" i="6"/>
  <c r="C18" i="6"/>
  <c r="C16" i="6"/>
  <c r="B16" i="6"/>
  <c r="B18" i="6"/>
  <c r="B19" i="6"/>
  <c r="B21" i="6"/>
  <c r="B17" i="6"/>
  <c r="G22" i="6"/>
  <c r="H20" i="6"/>
  <c r="I20" i="6" s="1"/>
  <c r="E18" i="6"/>
  <c r="E16" i="6"/>
  <c r="H16" i="6" s="1"/>
  <c r="I16" i="6" s="1"/>
  <c r="E17" i="6"/>
  <c r="E19" i="6"/>
  <c r="E21" i="6"/>
  <c r="C17" i="8"/>
  <c r="C20" i="8"/>
  <c r="C21" i="8"/>
  <c r="C19" i="8"/>
  <c r="E22" i="8"/>
  <c r="D23" i="8"/>
  <c r="G23" i="8"/>
  <c r="G21" i="8"/>
  <c r="D21" i="8"/>
  <c r="F18" i="8"/>
  <c r="D18" i="8"/>
  <c r="G19" i="8"/>
  <c r="G22" i="8"/>
  <c r="H21" i="8"/>
  <c r="H23" i="8"/>
  <c r="H19" i="8"/>
  <c r="F23" i="8"/>
  <c r="F21" i="8"/>
  <c r="D17" i="8"/>
  <c r="G18" i="8"/>
  <c r="F20" i="8"/>
  <c r="D20" i="8"/>
  <c r="F17" i="8"/>
  <c r="D19" i="8"/>
  <c r="G17" i="8"/>
  <c r="F22" i="8"/>
  <c r="E21" i="8"/>
  <c r="B21" i="8"/>
  <c r="B17" i="8"/>
  <c r="B20" i="8"/>
  <c r="B22" i="8"/>
  <c r="E18" i="8"/>
  <c r="E19" i="8"/>
  <c r="E17" i="8"/>
  <c r="E20" i="8"/>
  <c r="E23" i="8"/>
  <c r="B19" i="8"/>
  <c r="B18" i="8"/>
  <c r="B25" i="9"/>
  <c r="B21" i="9"/>
  <c r="H26" i="9"/>
  <c r="B23" i="9"/>
  <c r="B20" i="9"/>
  <c r="B19" i="9"/>
  <c r="B22" i="9"/>
  <c r="B24" i="9"/>
  <c r="I26" i="9"/>
  <c r="I25" i="9"/>
  <c r="I24" i="9"/>
  <c r="I23" i="9"/>
  <c r="I22" i="9"/>
  <c r="I21" i="9"/>
  <c r="I20" i="9"/>
  <c r="I19" i="9"/>
  <c r="F27" i="9"/>
  <c r="C24" i="9"/>
  <c r="C19" i="9"/>
  <c r="C25" i="9"/>
  <c r="C23" i="9"/>
  <c r="C22" i="9"/>
  <c r="C20" i="9"/>
  <c r="H25" i="9"/>
  <c r="H24" i="9"/>
  <c r="H23" i="9"/>
  <c r="H22" i="9"/>
  <c r="H21" i="9"/>
  <c r="H20" i="9"/>
  <c r="H19" i="9"/>
  <c r="G26" i="9"/>
  <c r="E22" i="9"/>
  <c r="E21" i="9"/>
  <c r="E20" i="9"/>
  <c r="E19" i="9"/>
  <c r="E23" i="9"/>
  <c r="G25" i="9"/>
  <c r="G23" i="9"/>
  <c r="G20" i="9"/>
  <c r="G24" i="9"/>
  <c r="G22" i="9"/>
  <c r="G21" i="9"/>
  <c r="G19" i="9"/>
  <c r="C26" i="9"/>
  <c r="E24" i="9"/>
  <c r="E26" i="9"/>
  <c r="C24" i="10"/>
  <c r="C26" i="10"/>
  <c r="C28" i="10"/>
  <c r="G20" i="10"/>
  <c r="C22" i="10"/>
  <c r="C27" i="10"/>
  <c r="H20" i="10"/>
  <c r="H27" i="10"/>
  <c r="G27" i="10"/>
  <c r="B20" i="10"/>
  <c r="F25" i="10"/>
  <c r="H25" i="10"/>
  <c r="G24" i="10"/>
  <c r="B22" i="10"/>
  <c r="B27" i="10"/>
  <c r="B28" i="10"/>
  <c r="G26" i="10"/>
  <c r="I29" i="10"/>
  <c r="E23" i="10"/>
  <c r="E22" i="10"/>
  <c r="E25" i="10"/>
  <c r="E20" i="10"/>
  <c r="E21" i="10"/>
  <c r="E24" i="10"/>
  <c r="E27" i="10"/>
  <c r="D20" i="10"/>
  <c r="D23" i="10"/>
  <c r="D22" i="10"/>
  <c r="D25" i="10"/>
  <c r="D26" i="10"/>
  <c r="D21" i="10"/>
  <c r="E26" i="10"/>
  <c r="E28" i="10"/>
  <c r="D24" i="10"/>
  <c r="J29" i="10"/>
  <c r="D28" i="10"/>
  <c r="F22" i="10"/>
  <c r="F21" i="10"/>
  <c r="F28" i="10"/>
  <c r="F20" i="10"/>
  <c r="F23" i="10"/>
  <c r="F24" i="10"/>
  <c r="F27" i="10"/>
  <c r="L33" i="14"/>
  <c r="B30" i="14"/>
  <c r="F23" i="14"/>
  <c r="F28" i="14"/>
  <c r="F24" i="14"/>
  <c r="F22" i="14"/>
  <c r="F21" i="14"/>
  <c r="F29" i="14"/>
  <c r="F25" i="14"/>
  <c r="C25" i="14"/>
  <c r="J33" i="14"/>
  <c r="F31" i="14"/>
  <c r="D21" i="14"/>
  <c r="D26" i="14"/>
  <c r="D27" i="14"/>
  <c r="D23" i="14"/>
  <c r="D22" i="14"/>
  <c r="F32" i="14"/>
  <c r="I29" i="14"/>
  <c r="D29" i="14"/>
  <c r="B28" i="14"/>
  <c r="B29" i="14"/>
  <c r="B21" i="14"/>
  <c r="G24" i="14"/>
  <c r="G29" i="14"/>
  <c r="G25" i="14"/>
  <c r="G23" i="14"/>
  <c r="G21" i="14"/>
  <c r="G22" i="14"/>
  <c r="G30" i="14"/>
  <c r="G26" i="14"/>
  <c r="B31" i="14"/>
  <c r="B23" i="14"/>
  <c r="B32" i="14"/>
  <c r="G31" i="14"/>
  <c r="G28" i="14"/>
  <c r="M33" i="14"/>
  <c r="G32" i="14"/>
  <c r="B22" i="14"/>
  <c r="B26" i="14"/>
  <c r="H25" i="14"/>
  <c r="H21" i="14"/>
  <c r="H26" i="14"/>
  <c r="H24" i="14"/>
  <c r="H22" i="14"/>
  <c r="H23" i="14"/>
  <c r="H27" i="14"/>
  <c r="B25" i="14"/>
  <c r="E22" i="14"/>
  <c r="E31" i="14"/>
  <c r="E21" i="14"/>
  <c r="E23" i="14"/>
  <c r="E28" i="14"/>
  <c r="E24" i="14"/>
  <c r="K28" i="14"/>
  <c r="K24" i="14"/>
  <c r="K29" i="14"/>
  <c r="K25" i="14"/>
  <c r="K27" i="14"/>
  <c r="K23" i="14"/>
  <c r="K21" i="14"/>
  <c r="K22" i="14"/>
  <c r="K30" i="14"/>
  <c r="K26" i="14"/>
  <c r="H30" i="14"/>
  <c r="E25" i="14"/>
  <c r="C29" i="14"/>
  <c r="C30" i="14"/>
  <c r="C22" i="14"/>
  <c r="C21" i="14"/>
  <c r="I26" i="14"/>
  <c r="I22" i="14"/>
  <c r="I31" i="14"/>
  <c r="I27" i="14"/>
  <c r="I25" i="14"/>
  <c r="I21" i="14"/>
  <c r="I23" i="14"/>
  <c r="I24" i="14"/>
  <c r="I28" i="14"/>
  <c r="F26" i="14"/>
  <c r="B24" i="14"/>
  <c r="D31" i="14"/>
  <c r="B21" i="11"/>
  <c r="B24" i="11"/>
  <c r="B29" i="11" s="1"/>
  <c r="F27" i="11"/>
  <c r="C27" i="11"/>
  <c r="F28" i="11"/>
  <c r="C19" i="11"/>
  <c r="F25" i="11"/>
  <c r="D23" i="11"/>
  <c r="C28" i="11"/>
  <c r="C22" i="11"/>
  <c r="D28" i="11"/>
  <c r="D22" i="11"/>
  <c r="E26" i="11"/>
  <c r="J28" i="11"/>
  <c r="H24" i="11"/>
  <c r="H23" i="11"/>
  <c r="H27" i="11"/>
  <c r="H21" i="11"/>
  <c r="H19" i="11"/>
  <c r="H25" i="11"/>
  <c r="I26" i="11"/>
  <c r="I24" i="11"/>
  <c r="I22" i="11"/>
  <c r="I20" i="11"/>
  <c r="I27" i="11"/>
  <c r="I25" i="11"/>
  <c r="I21" i="11"/>
  <c r="I23" i="11"/>
  <c r="I19" i="11"/>
  <c r="D25" i="11"/>
  <c r="D20" i="11"/>
  <c r="D27" i="11"/>
  <c r="D19" i="11"/>
  <c r="D21" i="11"/>
  <c r="E22" i="11"/>
  <c r="E20" i="11"/>
  <c r="E27" i="11"/>
  <c r="E21" i="11"/>
  <c r="E25" i="11"/>
  <c r="E19" i="11"/>
  <c r="D24" i="11"/>
  <c r="E28" i="11"/>
  <c r="J27" i="11"/>
  <c r="J25" i="11"/>
  <c r="J23" i="11"/>
  <c r="J21" i="11"/>
  <c r="J19" i="11"/>
  <c r="J26" i="11"/>
  <c r="J24" i="11"/>
  <c r="J22" i="11"/>
  <c r="J20" i="11"/>
  <c r="K29" i="11"/>
  <c r="G23" i="11"/>
  <c r="G21" i="11"/>
  <c r="G19" i="11"/>
  <c r="G22" i="11"/>
  <c r="G26" i="11"/>
  <c r="G24" i="11"/>
  <c r="G20" i="11"/>
  <c r="G25" i="11"/>
  <c r="I28" i="11"/>
  <c r="F24" i="11"/>
  <c r="F22" i="11"/>
  <c r="F23" i="11"/>
  <c r="F21" i="11"/>
  <c r="F19" i="11"/>
  <c r="F26" i="11"/>
  <c r="F20" i="11"/>
  <c r="K26" i="12"/>
  <c r="E26" i="12"/>
  <c r="K24" i="12"/>
  <c r="C24" i="12"/>
  <c r="C27" i="12"/>
  <c r="D25" i="12"/>
  <c r="E22" i="12"/>
  <c r="I20" i="12"/>
  <c r="I30" i="12"/>
  <c r="C21" i="12"/>
  <c r="C29" i="12"/>
  <c r="D30" i="12"/>
  <c r="D29" i="12"/>
  <c r="B22" i="12"/>
  <c r="D28" i="12"/>
  <c r="B27" i="12"/>
  <c r="C23" i="12"/>
  <c r="I26" i="12"/>
  <c r="D27" i="12"/>
  <c r="D24" i="12"/>
  <c r="K22" i="12"/>
  <c r="K25" i="12"/>
  <c r="K20" i="12"/>
  <c r="K21" i="12"/>
  <c r="K28" i="12"/>
  <c r="I29" i="12"/>
  <c r="K30" i="12"/>
  <c r="K23" i="12"/>
  <c r="E25" i="12"/>
  <c r="E27" i="12"/>
  <c r="E21" i="12"/>
  <c r="I22" i="12"/>
  <c r="I21" i="12"/>
  <c r="E28" i="12"/>
  <c r="E24" i="12"/>
  <c r="E23" i="12"/>
  <c r="E29" i="12"/>
  <c r="K27" i="12"/>
  <c r="I28" i="12"/>
  <c r="I24" i="12"/>
  <c r="D26" i="12"/>
  <c r="G23" i="12"/>
  <c r="G24" i="12"/>
  <c r="G20" i="12"/>
  <c r="G25" i="12"/>
  <c r="G21" i="12"/>
  <c r="G26" i="12"/>
  <c r="G22" i="12"/>
  <c r="G29" i="12"/>
  <c r="F22" i="12"/>
  <c r="F29" i="12"/>
  <c r="F24" i="12"/>
  <c r="F20" i="12"/>
  <c r="F25" i="12"/>
  <c r="F21" i="12"/>
  <c r="F28" i="12"/>
  <c r="F23" i="12"/>
  <c r="G30" i="12"/>
  <c r="H24" i="12"/>
  <c r="H20" i="12"/>
  <c r="H25" i="12"/>
  <c r="H21" i="12"/>
  <c r="H26" i="12"/>
  <c r="H22" i="12"/>
  <c r="H27" i="12"/>
  <c r="H23" i="12"/>
  <c r="H30" i="12"/>
  <c r="B20" i="12"/>
  <c r="B28" i="12"/>
  <c r="B21" i="12"/>
  <c r="B29" i="12"/>
  <c r="B23" i="12"/>
  <c r="B24" i="12"/>
  <c r="G28" i="12"/>
  <c r="B25" i="12"/>
  <c r="F26" i="12"/>
  <c r="H29" i="12"/>
  <c r="G27" i="12"/>
  <c r="J31" i="12"/>
  <c r="B26" i="12"/>
  <c r="L31" i="12"/>
  <c r="F30" i="12"/>
  <c r="F27" i="12"/>
  <c r="B15" i="7"/>
  <c r="B14" i="7"/>
  <c r="B17" i="7"/>
  <c r="D16" i="5"/>
  <c r="C15" i="5"/>
  <c r="E15" i="5" s="1"/>
  <c r="F15" i="5" s="1"/>
  <c r="B13" i="5"/>
  <c r="B14" i="5"/>
  <c r="E14" i="5" s="1"/>
  <c r="F14" i="5" s="1"/>
  <c r="E18" i="7"/>
  <c r="C15" i="7"/>
  <c r="D15" i="7"/>
  <c r="D14" i="7"/>
  <c r="D17" i="7"/>
  <c r="C18" i="7" l="1"/>
  <c r="D22" i="6"/>
  <c r="D31" i="12"/>
  <c r="K21" i="10"/>
  <c r="L21" i="10" s="1"/>
  <c r="F17" i="7"/>
  <c r="G17" i="7" s="1"/>
  <c r="C33" i="14"/>
  <c r="N27" i="14"/>
  <c r="O27" i="14" s="1"/>
  <c r="N29" i="14"/>
  <c r="O29" i="14" s="1"/>
  <c r="B16" i="5"/>
  <c r="E31" i="12"/>
  <c r="K23" i="10"/>
  <c r="L23" i="10" s="1"/>
  <c r="G18" i="15"/>
  <c r="H18" i="15" s="1"/>
  <c r="C29" i="10"/>
  <c r="B29" i="10"/>
  <c r="H29" i="10"/>
  <c r="J24" i="9"/>
  <c r="K24" i="9" s="1"/>
  <c r="J21" i="9"/>
  <c r="K21" i="9" s="1"/>
  <c r="J19" i="9"/>
  <c r="K19" i="9" s="1"/>
  <c r="H24" i="8"/>
  <c r="G24" i="8"/>
  <c r="B22" i="6"/>
  <c r="C22" i="6"/>
  <c r="H17" i="6"/>
  <c r="I17" i="6" s="1"/>
  <c r="B18" i="7"/>
  <c r="F14" i="7"/>
  <c r="G14" i="7" s="1"/>
  <c r="D18" i="7"/>
  <c r="I23" i="8"/>
  <c r="J23" i="8" s="1"/>
  <c r="C24" i="8"/>
  <c r="G17" i="15"/>
  <c r="H17" i="15" s="1"/>
  <c r="C20" i="15"/>
  <c r="G19" i="15"/>
  <c r="H19" i="15" s="1"/>
  <c r="G16" i="15"/>
  <c r="H16" i="15" s="1"/>
  <c r="B20" i="15"/>
  <c r="D20" i="15"/>
  <c r="E20" i="15"/>
  <c r="G15" i="15"/>
  <c r="H19" i="6"/>
  <c r="I19" i="6" s="1"/>
  <c r="H18" i="6"/>
  <c r="I18" i="6" s="1"/>
  <c r="H21" i="6"/>
  <c r="E22" i="6"/>
  <c r="I22" i="8"/>
  <c r="J22" i="8" s="1"/>
  <c r="I20" i="8"/>
  <c r="J20" i="8" s="1"/>
  <c r="I18" i="8"/>
  <c r="J18" i="8" s="1"/>
  <c r="F24" i="8"/>
  <c r="D24" i="8"/>
  <c r="E24" i="8"/>
  <c r="I19" i="8"/>
  <c r="J19" i="8" s="1"/>
  <c r="I17" i="8"/>
  <c r="J17" i="8" s="1"/>
  <c r="B24" i="8"/>
  <c r="I21" i="8"/>
  <c r="J21" i="8" s="1"/>
  <c r="B27" i="9"/>
  <c r="J26" i="9"/>
  <c r="K26" i="9" s="1"/>
  <c r="J22" i="9"/>
  <c r="K22" i="9" s="1"/>
  <c r="J25" i="9"/>
  <c r="K25" i="9" s="1"/>
  <c r="I27" i="9"/>
  <c r="G27" i="9"/>
  <c r="J20" i="9"/>
  <c r="J23" i="9"/>
  <c r="K23" i="9" s="1"/>
  <c r="C27" i="9"/>
  <c r="E27" i="9"/>
  <c r="H27" i="9"/>
  <c r="K24" i="10"/>
  <c r="L24" i="10" s="1"/>
  <c r="K27" i="10"/>
  <c r="L27" i="10" s="1"/>
  <c r="F29" i="10"/>
  <c r="K28" i="10"/>
  <c r="L28" i="10" s="1"/>
  <c r="G29" i="10"/>
  <c r="K26" i="10"/>
  <c r="L26" i="10" s="1"/>
  <c r="K20" i="10"/>
  <c r="K22" i="10"/>
  <c r="L22" i="10" s="1"/>
  <c r="K25" i="10"/>
  <c r="L25" i="10" s="1"/>
  <c r="E29" i="10"/>
  <c r="D29" i="10"/>
  <c r="H33" i="14"/>
  <c r="N32" i="14"/>
  <c r="O32" i="14" s="1"/>
  <c r="N30" i="14"/>
  <c r="O30" i="14" s="1"/>
  <c r="N24" i="14"/>
  <c r="O24" i="14" s="1"/>
  <c r="K33" i="14"/>
  <c r="N23" i="14"/>
  <c r="O23" i="14" s="1"/>
  <c r="N28" i="14"/>
  <c r="O28" i="14" s="1"/>
  <c r="D33" i="14"/>
  <c r="E33" i="14"/>
  <c r="N22" i="14"/>
  <c r="O22" i="14" s="1"/>
  <c r="B33" i="14"/>
  <c r="N21" i="14"/>
  <c r="O21" i="14" s="1"/>
  <c r="F33" i="14"/>
  <c r="I33" i="14"/>
  <c r="N25" i="14"/>
  <c r="O25" i="14" s="1"/>
  <c r="N26" i="14"/>
  <c r="O26" i="14" s="1"/>
  <c r="N31" i="14"/>
  <c r="O31" i="14" s="1"/>
  <c r="G33" i="14"/>
  <c r="L20" i="11"/>
  <c r="M20" i="11" s="1"/>
  <c r="J29" i="11"/>
  <c r="L28" i="11"/>
  <c r="M28" i="11" s="1"/>
  <c r="C29" i="11"/>
  <c r="L23" i="11"/>
  <c r="M23" i="11" s="1"/>
  <c r="H29" i="11"/>
  <c r="L25" i="11"/>
  <c r="M25" i="11" s="1"/>
  <c r="L24" i="11"/>
  <c r="M24" i="11" s="1"/>
  <c r="L26" i="11"/>
  <c r="M26" i="11" s="1"/>
  <c r="L22" i="11"/>
  <c r="M22" i="11" s="1"/>
  <c r="L27" i="11"/>
  <c r="M27" i="11" s="1"/>
  <c r="L21" i="11"/>
  <c r="M21" i="11" s="1"/>
  <c r="I29" i="11"/>
  <c r="F29" i="11"/>
  <c r="G29" i="11"/>
  <c r="E29" i="11"/>
  <c r="D29" i="11"/>
  <c r="L19" i="11"/>
  <c r="M19" i="11" s="1"/>
  <c r="I31" i="12"/>
  <c r="C31" i="12"/>
  <c r="K31" i="12"/>
  <c r="M27" i="12"/>
  <c r="N27" i="12" s="1"/>
  <c r="M24" i="12"/>
  <c r="N24" i="12" s="1"/>
  <c r="M30" i="12"/>
  <c r="N30" i="12" s="1"/>
  <c r="M22" i="12"/>
  <c r="N22" i="12" s="1"/>
  <c r="M28" i="12"/>
  <c r="N28" i="12" s="1"/>
  <c r="F31" i="12"/>
  <c r="M25" i="12"/>
  <c r="N25" i="12" s="1"/>
  <c r="M23" i="12"/>
  <c r="N23" i="12" s="1"/>
  <c r="B31" i="12"/>
  <c r="M20" i="12"/>
  <c r="N20" i="12" s="1"/>
  <c r="H31" i="12"/>
  <c r="G31" i="12"/>
  <c r="M29" i="12"/>
  <c r="N29" i="12" s="1"/>
  <c r="M26" i="12"/>
  <c r="N26" i="12" s="1"/>
  <c r="M21" i="12"/>
  <c r="N21" i="12" s="1"/>
  <c r="C16" i="5"/>
  <c r="E13" i="5"/>
  <c r="F13" i="5" s="1"/>
  <c r="G13" i="5" s="1"/>
  <c r="F15" i="7"/>
  <c r="G15" i="7" s="1"/>
  <c r="O20" i="12" l="1"/>
  <c r="L20" i="10"/>
  <c r="M26" i="10" s="1"/>
  <c r="K20" i="9"/>
  <c r="L19" i="9" s="1"/>
  <c r="I21" i="6"/>
  <c r="J21" i="6" s="1"/>
  <c r="H14" i="7"/>
  <c r="H16" i="7"/>
  <c r="H15" i="15"/>
  <c r="J17" i="6"/>
  <c r="K21" i="8"/>
  <c r="K17" i="8"/>
  <c r="K22" i="8"/>
  <c r="K18" i="8"/>
  <c r="K19" i="8"/>
  <c r="K20" i="8"/>
  <c r="K23" i="8"/>
  <c r="L26" i="9"/>
  <c r="L20" i="9"/>
  <c r="L21" i="9"/>
  <c r="L25" i="9"/>
  <c r="L24" i="9"/>
  <c r="L22" i="9"/>
  <c r="M25" i="10"/>
  <c r="M23" i="10"/>
  <c r="M27" i="10"/>
  <c r="M24" i="10"/>
  <c r="P29" i="14"/>
  <c r="P25" i="14"/>
  <c r="P21" i="14"/>
  <c r="P30" i="14"/>
  <c r="P32" i="14"/>
  <c r="P28" i="14"/>
  <c r="P24" i="14"/>
  <c r="P26" i="14"/>
  <c r="P31" i="14"/>
  <c r="P27" i="14"/>
  <c r="P22" i="14"/>
  <c r="P23" i="14"/>
  <c r="N27" i="11"/>
  <c r="N25" i="11"/>
  <c r="N23" i="11"/>
  <c r="N21" i="11"/>
  <c r="N19" i="11"/>
  <c r="N26" i="11"/>
  <c r="N24" i="11"/>
  <c r="N20" i="11"/>
  <c r="N28" i="11"/>
  <c r="N22" i="11"/>
  <c r="O28" i="12"/>
  <c r="O24" i="12"/>
  <c r="O29" i="12"/>
  <c r="O25" i="12"/>
  <c r="O23" i="12"/>
  <c r="O26" i="12"/>
  <c r="O27" i="12"/>
  <c r="O21" i="12"/>
  <c r="O30" i="12"/>
  <c r="O22" i="12"/>
  <c r="G15" i="5"/>
  <c r="G14" i="5"/>
  <c r="H15" i="7"/>
  <c r="H17" i="7"/>
  <c r="M28" i="10" l="1"/>
  <c r="M22" i="10"/>
  <c r="M21" i="10"/>
  <c r="M31" i="10" s="1"/>
  <c r="M33" i="10" s="1"/>
  <c r="A16" i="10" s="1"/>
  <c r="M20" i="10"/>
  <c r="L23" i="9"/>
  <c r="L29" i="9" s="1"/>
  <c r="L31" i="9" s="1"/>
  <c r="A15" i="9" s="1"/>
  <c r="J19" i="6"/>
  <c r="J16" i="6"/>
  <c r="J18" i="6"/>
  <c r="J20" i="6"/>
  <c r="I19" i="15"/>
  <c r="I18" i="15"/>
  <c r="I17" i="15"/>
  <c r="I15" i="15"/>
  <c r="I16" i="15"/>
  <c r="K26" i="8"/>
  <c r="K28" i="8" s="1"/>
  <c r="A13" i="8" s="1"/>
  <c r="P35" i="14"/>
  <c r="P37" i="14" s="1"/>
  <c r="O33" i="12"/>
  <c r="O35" i="12" s="1"/>
  <c r="N31" i="11"/>
  <c r="N33" i="11" s="1"/>
  <c r="H20" i="7"/>
  <c r="G18" i="5"/>
  <c r="G20" i="5" s="1"/>
  <c r="A9" i="5" s="1"/>
  <c r="J24" i="6" l="1"/>
  <c r="J26" i="6" s="1"/>
  <c r="A12" i="6" s="1"/>
  <c r="H22" i="7"/>
  <c r="A10" i="7" s="1"/>
  <c r="I22" i="15"/>
  <c r="I24" i="15" s="1"/>
  <c r="A11" i="15" s="1"/>
</calcChain>
</file>

<file path=xl/sharedStrings.xml><?xml version="1.0" encoding="utf-8"?>
<sst xmlns="http://schemas.openxmlformats.org/spreadsheetml/2006/main" count="390" uniqueCount="34">
  <si>
    <t xml:space="preserve">n = </t>
  </si>
  <si>
    <t>C1</t>
  </si>
  <si>
    <t>C2</t>
  </si>
  <si>
    <t>C3</t>
  </si>
  <si>
    <t>C4</t>
  </si>
  <si>
    <t>C5</t>
  </si>
  <si>
    <t>Classes</t>
  </si>
  <si>
    <t>C6</t>
  </si>
  <si>
    <t>C7</t>
  </si>
  <si>
    <t>C8</t>
  </si>
  <si>
    <t>C9</t>
  </si>
  <si>
    <t>C10</t>
  </si>
  <si>
    <t>C11</t>
  </si>
  <si>
    <t>C12</t>
  </si>
  <si>
    <t>JACARANDÁ SOLUÇÕES AMBIENTAIS LTDA. Aprimoramento do Módulo de Avaliação Preliminar – MAP. Relatório Final. Belo Horizonte, 2017.</t>
  </si>
  <si>
    <t>Reference of the table:</t>
  </si>
  <si>
    <t>Title</t>
  </si>
  <si>
    <t>SUM</t>
  </si>
  <si>
    <t>Eigen Vector (Weights)</t>
  </si>
  <si>
    <t>Consistency Measure</t>
  </si>
  <si>
    <t>Sum</t>
  </si>
  <si>
    <t>Consistency Index (CI)</t>
  </si>
  <si>
    <t>Consistency Ratio (CR)</t>
  </si>
  <si>
    <t>Saaty Index (RI)</t>
  </si>
  <si>
    <t>Normalized</t>
  </si>
  <si>
    <t>Factor</t>
  </si>
  <si>
    <t>Normalized Criteria Matrix</t>
  </si>
  <si>
    <t xml:space="preserve">Strategic areas for conservation of species and their ecosystems </t>
  </si>
  <si>
    <t xml:space="preserve">Strategic areas for ecosystem restoration </t>
  </si>
  <si>
    <t>Habitat amount</t>
  </si>
  <si>
    <t>Env. suitability</t>
  </si>
  <si>
    <t xml:space="preserve">Diversity of phytophysiognomic </t>
  </si>
  <si>
    <t>APP amount</t>
  </si>
  <si>
    <t>Fire frequency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</si>
</sst>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7"/>
      <name val="Calibri"/>
      <family val="2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49998474074526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84">
    <xf numFmtId="0" fontId="0" fillId="0" borderId="0" xfId="0"/>
    <xf numFmtId="2" fontId="0" fillId="0" borderId="0" xfId="0" applyNumberFormat="1"/>
    <xf numFmtId="0" fontId="2" fillId="0" borderId="0" xfId="0" applyFont="1"/>
    <xf numFmtId="2" fontId="0" fillId="0" borderId="1" xfId="0" applyNumberFormat="1" applyBorder="1"/>
    <xf numFmtId="2" fontId="0" fillId="0" borderId="3" xfId="0" applyNumberFormat="1" applyBorder="1"/>
    <xf numFmtId="0" fontId="2" fillId="4" borderId="13" xfId="0" applyFont="1" applyFill="1" applyBorder="1"/>
    <xf numFmtId="2" fontId="2" fillId="4" borderId="14" xfId="0" applyNumberFormat="1" applyFont="1" applyFill="1" applyBorder="1"/>
    <xf numFmtId="2" fontId="2" fillId="4" borderId="15" xfId="0" applyNumberFormat="1" applyFont="1" applyFill="1" applyBorder="1"/>
    <xf numFmtId="0" fontId="2" fillId="0" borderId="17" xfId="0" applyFont="1" applyBorder="1"/>
    <xf numFmtId="0" fontId="2" fillId="3" borderId="2" xfId="0" applyFont="1" applyFill="1" applyBorder="1"/>
    <xf numFmtId="0" fontId="2" fillId="3" borderId="19" xfId="0" applyFont="1" applyFill="1" applyBorder="1"/>
    <xf numFmtId="2" fontId="0" fillId="7" borderId="11" xfId="0" applyNumberFormat="1" applyFill="1" applyBorder="1"/>
    <xf numFmtId="2" fontId="0" fillId="7" borderId="12" xfId="0" applyNumberFormat="1" applyFill="1" applyBorder="1"/>
    <xf numFmtId="2" fontId="0" fillId="7" borderId="21" xfId="0" applyNumberFormat="1" applyFill="1" applyBorder="1"/>
    <xf numFmtId="0" fontId="2" fillId="6" borderId="2" xfId="0" applyFont="1" applyFill="1" applyBorder="1" applyAlignment="1">
      <alignment horizontal="right"/>
    </xf>
    <xf numFmtId="0" fontId="2" fillId="6" borderId="20" xfId="0" applyFont="1" applyFill="1" applyBorder="1"/>
    <xf numFmtId="0" fontId="2" fillId="7" borderId="17" xfId="0" applyFont="1" applyFill="1" applyBorder="1" applyAlignment="1">
      <alignment horizontal="right"/>
    </xf>
    <xf numFmtId="2" fontId="2" fillId="7" borderId="3" xfId="0" applyNumberFormat="1" applyFont="1" applyFill="1" applyBorder="1"/>
    <xf numFmtId="0" fontId="2" fillId="5" borderId="17" xfId="0" applyFont="1" applyFill="1" applyBorder="1" applyAlignment="1">
      <alignment horizontal="right"/>
    </xf>
    <xf numFmtId="0" fontId="2" fillId="5" borderId="3" xfId="0" applyFont="1" applyFill="1" applyBorder="1"/>
    <xf numFmtId="0" fontId="2" fillId="8" borderId="4" xfId="0" applyFont="1" applyFill="1" applyBorder="1" applyAlignment="1">
      <alignment horizontal="right"/>
    </xf>
    <xf numFmtId="2" fontId="2" fillId="8" borderId="6" xfId="0" applyNumberFormat="1" applyFont="1" applyFill="1" applyBorder="1"/>
    <xf numFmtId="0" fontId="5" fillId="10" borderId="13" xfId="0" applyFont="1" applyFill="1" applyBorder="1"/>
    <xf numFmtId="12" fontId="6" fillId="0" borderId="10" xfId="1" applyNumberFormat="1" applyFont="1" applyFill="1" applyBorder="1" applyAlignment="1">
      <alignment horizontal="center"/>
    </xf>
    <xf numFmtId="1" fontId="6" fillId="2" borderId="7" xfId="1" applyNumberFormat="1" applyFont="1" applyFill="1" applyBorder="1" applyAlignment="1">
      <alignment horizontal="center"/>
    </xf>
    <xf numFmtId="1" fontId="6" fillId="2" borderId="8" xfId="1" applyNumberFormat="1" applyFont="1" applyFill="1" applyBorder="1" applyAlignment="1">
      <alignment horizontal="center"/>
    </xf>
    <xf numFmtId="1" fontId="6" fillId="2" borderId="1" xfId="1" applyNumberFormat="1" applyFont="1" applyFill="1" applyBorder="1" applyAlignment="1">
      <alignment horizontal="center"/>
    </xf>
    <xf numFmtId="1" fontId="6" fillId="2" borderId="3" xfId="1" applyNumberFormat="1" applyFont="1" applyFill="1" applyBorder="1" applyAlignment="1">
      <alignment horizontal="center"/>
    </xf>
    <xf numFmtId="1" fontId="7" fillId="0" borderId="9" xfId="1" applyNumberFormat="1" applyFont="1" applyFill="1" applyBorder="1" applyAlignment="1">
      <alignment horizontal="center"/>
    </xf>
    <xf numFmtId="1" fontId="7" fillId="0" borderId="1" xfId="1" applyNumberFormat="1" applyFont="1" applyFill="1" applyBorder="1" applyAlignment="1">
      <alignment horizontal="center"/>
    </xf>
    <xf numFmtId="0" fontId="2" fillId="10" borderId="0" xfId="0" applyFont="1" applyFill="1" applyBorder="1"/>
    <xf numFmtId="2" fontId="0" fillId="10" borderId="0" xfId="0" applyNumberFormat="1" applyFill="1" applyBorder="1"/>
    <xf numFmtId="0" fontId="0" fillId="10" borderId="0" xfId="0" applyFill="1"/>
    <xf numFmtId="9" fontId="0" fillId="10" borderId="0" xfId="2" applyFont="1" applyFill="1"/>
    <xf numFmtId="12" fontId="6" fillId="0" borderId="23" xfId="1" applyNumberFormat="1" applyFont="1" applyFill="1" applyBorder="1" applyAlignment="1">
      <alignment horizontal="center"/>
    </xf>
    <xf numFmtId="1" fontId="7" fillId="0" borderId="6" xfId="1" applyNumberFormat="1" applyFont="1" applyFill="1" applyBorder="1" applyAlignment="1">
      <alignment horizontal="center"/>
    </xf>
    <xf numFmtId="0" fontId="0" fillId="10" borderId="0" xfId="0" applyFill="1" applyBorder="1"/>
    <xf numFmtId="0" fontId="5" fillId="10" borderId="0" xfId="0" applyFont="1" applyFill="1" applyBorder="1" applyAlignment="1">
      <alignment horizontal="center"/>
    </xf>
    <xf numFmtId="0" fontId="5" fillId="10" borderId="0" xfId="0" applyFont="1" applyFill="1" applyBorder="1"/>
    <xf numFmtId="1" fontId="6" fillId="0" borderId="0" xfId="1" applyNumberFormat="1" applyFont="1" applyFill="1" applyBorder="1" applyAlignment="1">
      <alignment horizontal="center"/>
    </xf>
    <xf numFmtId="9" fontId="0" fillId="0" borderId="0" xfId="0" applyNumberFormat="1"/>
    <xf numFmtId="2" fontId="0" fillId="0" borderId="26" xfId="0" applyNumberFormat="1" applyBorder="1"/>
    <xf numFmtId="2" fontId="0" fillId="7" borderId="30" xfId="0" applyNumberFormat="1" applyFill="1" applyBorder="1"/>
    <xf numFmtId="0" fontId="2" fillId="3" borderId="32" xfId="0" applyFont="1" applyFill="1" applyBorder="1"/>
    <xf numFmtId="2" fontId="0" fillId="0" borderId="17" xfId="0" applyNumberFormat="1" applyBorder="1"/>
    <xf numFmtId="2" fontId="0" fillId="0" borderId="4" xfId="0" applyNumberFormat="1" applyBorder="1"/>
    <xf numFmtId="9" fontId="2" fillId="9" borderId="33" xfId="2" applyFont="1" applyFill="1" applyBorder="1"/>
    <xf numFmtId="9" fontId="2" fillId="9" borderId="34" xfId="2" applyFont="1" applyFill="1" applyBorder="1"/>
    <xf numFmtId="9" fontId="2" fillId="9" borderId="27" xfId="2" applyFont="1" applyFill="1" applyBorder="1"/>
    <xf numFmtId="0" fontId="5" fillId="10" borderId="29" xfId="0" applyFont="1" applyFill="1" applyBorder="1"/>
    <xf numFmtId="0" fontId="5" fillId="10" borderId="1" xfId="0" applyFont="1" applyFill="1" applyBorder="1"/>
    <xf numFmtId="12" fontId="6" fillId="0" borderId="23" xfId="1" applyNumberFormat="1" applyFont="1" applyFill="1" applyBorder="1" applyAlignment="1">
      <alignment horizontal="center" vertical="center"/>
    </xf>
    <xf numFmtId="0" fontId="0" fillId="0" borderId="0" xfId="0" applyBorder="1"/>
    <xf numFmtId="12" fontId="6" fillId="0" borderId="1" xfId="1" applyNumberFormat="1" applyFont="1" applyFill="1" applyBorder="1" applyAlignment="1">
      <alignment horizontal="center"/>
    </xf>
    <xf numFmtId="12" fontId="9" fillId="0" borderId="1" xfId="1" applyNumberFormat="1" applyFont="1" applyFill="1" applyBorder="1" applyAlignment="1">
      <alignment horizontal="center"/>
    </xf>
    <xf numFmtId="1" fontId="6" fillId="11" borderId="1" xfId="1" applyNumberFormat="1" applyFont="1" applyFill="1" applyBorder="1" applyAlignment="1">
      <alignment horizontal="center"/>
    </xf>
    <xf numFmtId="0" fontId="5" fillId="10" borderId="36" xfId="0" applyFont="1" applyFill="1" applyBorder="1" applyAlignment="1">
      <alignment horizontal="center"/>
    </xf>
    <xf numFmtId="0" fontId="5" fillId="10" borderId="37" xfId="0" applyFont="1" applyFill="1" applyBorder="1" applyAlignment="1">
      <alignment horizontal="center"/>
    </xf>
    <xf numFmtId="0" fontId="5" fillId="10" borderId="38" xfId="0" applyFont="1" applyFill="1" applyBorder="1" applyAlignment="1">
      <alignment horizontal="center"/>
    </xf>
    <xf numFmtId="0" fontId="8" fillId="10" borderId="1" xfId="0" applyFont="1" applyFill="1" applyBorder="1"/>
    <xf numFmtId="0" fontId="8" fillId="10" borderId="1" xfId="2" applyNumberFormat="1" applyFont="1" applyFill="1" applyBorder="1"/>
    <xf numFmtId="0" fontId="8" fillId="0" borderId="1" xfId="0" applyFont="1" applyBorder="1"/>
    <xf numFmtId="12" fontId="6" fillId="10" borderId="1" xfId="0" applyNumberFormat="1" applyFont="1" applyFill="1" applyBorder="1"/>
    <xf numFmtId="12" fontId="6" fillId="10" borderId="1" xfId="2" applyNumberFormat="1" applyFont="1" applyFill="1" applyBorder="1"/>
    <xf numFmtId="12" fontId="6" fillId="0" borderId="1" xfId="0" applyNumberFormat="1" applyFont="1" applyBorder="1"/>
    <xf numFmtId="12" fontId="6" fillId="0" borderId="1" xfId="1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40" xfId="0" applyFont="1" applyBorder="1"/>
    <xf numFmtId="2" fontId="0" fillId="0" borderId="7" xfId="0" applyNumberFormat="1" applyBorder="1"/>
    <xf numFmtId="2" fontId="0" fillId="0" borderId="25" xfId="0" applyNumberFormat="1" applyBorder="1"/>
    <xf numFmtId="2" fontId="0" fillId="0" borderId="8" xfId="0" applyNumberFormat="1" applyBorder="1"/>
    <xf numFmtId="2" fontId="0" fillId="0" borderId="40" xfId="0" applyNumberFormat="1" applyBorder="1"/>
    <xf numFmtId="0" fontId="2" fillId="3" borderId="41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9" fontId="2" fillId="9" borderId="18" xfId="2" applyFont="1" applyFill="1" applyBorder="1"/>
    <xf numFmtId="2" fontId="0" fillId="7" borderId="22" xfId="0" applyNumberFormat="1" applyFill="1" applyBorder="1"/>
    <xf numFmtId="12" fontId="9" fillId="0" borderId="1" xfId="1" applyNumberFormat="1" applyFont="1" applyFill="1" applyBorder="1" applyAlignment="1">
      <alignment horizontal="center" vertical="center"/>
    </xf>
    <xf numFmtId="12" fontId="6" fillId="0" borderId="1" xfId="0" applyNumberFormat="1" applyFont="1" applyBorder="1" applyAlignment="1">
      <alignment horizontal="center" vertical="center"/>
    </xf>
    <xf numFmtId="12" fontId="6" fillId="10" borderId="1" xfId="0" applyNumberFormat="1" applyFont="1" applyFill="1" applyBorder="1" applyAlignment="1">
      <alignment horizontal="center" vertical="center"/>
    </xf>
    <xf numFmtId="12" fontId="6" fillId="0" borderId="1" xfId="0" applyNumberFormat="1" applyFont="1" applyBorder="1" applyAlignment="1">
      <alignment horizontal="center"/>
    </xf>
    <xf numFmtId="12" fontId="6" fillId="10" borderId="1" xfId="2" applyNumberFormat="1" applyFont="1" applyFill="1" applyBorder="1" applyAlignment="1">
      <alignment horizontal="center" vertical="center"/>
    </xf>
    <xf numFmtId="12" fontId="6" fillId="10" borderId="1" xfId="0" applyNumberFormat="1" applyFont="1" applyFill="1" applyBorder="1" applyAlignment="1">
      <alignment horizontal="center"/>
    </xf>
    <xf numFmtId="12" fontId="6" fillId="10" borderId="1" xfId="2" applyNumberFormat="1" applyFont="1" applyFill="1" applyBorder="1" applyAlignment="1">
      <alignment horizontal="center"/>
    </xf>
    <xf numFmtId="1" fontId="7" fillId="0" borderId="1" xfId="1" applyNumberFormat="1" applyFont="1" applyFill="1" applyBorder="1" applyAlignment="1">
      <alignment horizontal="center" vertical="center"/>
    </xf>
    <xf numFmtId="1" fontId="6" fillId="2" borderId="1" xfId="1" applyNumberFormat="1" applyFont="1" applyFill="1" applyBorder="1" applyAlignment="1">
      <alignment horizontal="center" vertical="center"/>
    </xf>
    <xf numFmtId="1" fontId="6" fillId="11" borderId="1" xfId="1" applyNumberFormat="1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8" fillId="10" borderId="1" xfId="2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39" xfId="0" applyFont="1" applyBorder="1"/>
    <xf numFmtId="2" fontId="0" fillId="0" borderId="42" xfId="0" applyNumberFormat="1" applyBorder="1"/>
    <xf numFmtId="2" fontId="0" fillId="0" borderId="28" xfId="0" applyNumberFormat="1" applyBorder="1"/>
    <xf numFmtId="0" fontId="3" fillId="0" borderId="41" xfId="0" applyFont="1" applyBorder="1"/>
    <xf numFmtId="2" fontId="3" fillId="0" borderId="15" xfId="0" applyNumberFormat="1" applyFont="1" applyBorder="1"/>
    <xf numFmtId="2" fontId="3" fillId="0" borderId="16" xfId="0" applyNumberFormat="1" applyFont="1" applyBorder="1"/>
    <xf numFmtId="2" fontId="2" fillId="4" borderId="14" xfId="0" applyNumberFormat="1" applyFont="1" applyFill="1" applyBorder="1" applyAlignment="1">
      <alignment horizontal="center" vertical="center"/>
    </xf>
    <xf numFmtId="2" fontId="2" fillId="4" borderId="15" xfId="0" applyNumberFormat="1" applyFont="1" applyFill="1" applyBorder="1" applyAlignment="1">
      <alignment horizontal="center" vertical="center"/>
    </xf>
    <xf numFmtId="2" fontId="0" fillId="0" borderId="2" xfId="0" applyNumberFormat="1" applyBorder="1"/>
    <xf numFmtId="9" fontId="2" fillId="9" borderId="43" xfId="2" applyFont="1" applyFill="1" applyBorder="1"/>
    <xf numFmtId="0" fontId="3" fillId="0" borderId="45" xfId="0" applyFont="1" applyBorder="1"/>
    <xf numFmtId="2" fontId="3" fillId="0" borderId="46" xfId="0" applyNumberFormat="1" applyFont="1" applyBorder="1"/>
    <xf numFmtId="0" fontId="2" fillId="0" borderId="4" xfId="0" applyFont="1" applyBorder="1"/>
    <xf numFmtId="2" fontId="0" fillId="0" borderId="5" xfId="0" applyNumberFormat="1" applyBorder="1"/>
    <xf numFmtId="2" fontId="0" fillId="0" borderId="47" xfId="0" applyNumberFormat="1" applyBorder="1"/>
    <xf numFmtId="0" fontId="2" fillId="3" borderId="48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2" fillId="9" borderId="31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" xfId="0" applyFont="1" applyBorder="1"/>
    <xf numFmtId="2" fontId="0" fillId="0" borderId="19" xfId="0" applyNumberFormat="1" applyBorder="1"/>
    <xf numFmtId="2" fontId="0" fillId="0" borderId="32" xfId="0" applyNumberFormat="1" applyBorder="1"/>
    <xf numFmtId="2" fontId="0" fillId="0" borderId="35" xfId="0" applyNumberFormat="1" applyBorder="1"/>
    <xf numFmtId="12" fontId="6" fillId="0" borderId="10" xfId="1" applyNumberFormat="1" applyFont="1" applyFill="1" applyBorder="1" applyAlignment="1">
      <alignment horizontal="center" vertical="center"/>
    </xf>
    <xf numFmtId="1" fontId="6" fillId="2" borderId="3" xfId="1" applyNumberFormat="1" applyFont="1" applyFill="1" applyBorder="1" applyAlignment="1">
      <alignment horizontal="center" vertical="center"/>
    </xf>
    <xf numFmtId="2" fontId="2" fillId="4" borderId="16" xfId="0" applyNumberFormat="1" applyFont="1" applyFill="1" applyBorder="1" applyAlignment="1">
      <alignment horizontal="center" vertical="center"/>
    </xf>
    <xf numFmtId="1" fontId="7" fillId="0" borderId="2" xfId="1" applyNumberFormat="1" applyFont="1" applyFill="1" applyBorder="1" applyAlignment="1">
      <alignment horizontal="center" vertical="center"/>
    </xf>
    <xf numFmtId="1" fontId="6" fillId="2" borderId="19" xfId="1" applyNumberFormat="1" applyFont="1" applyFill="1" applyBorder="1" applyAlignment="1">
      <alignment horizontal="center" vertical="center"/>
    </xf>
    <xf numFmtId="1" fontId="6" fillId="2" borderId="20" xfId="1" applyNumberFormat="1" applyFont="1" applyFill="1" applyBorder="1" applyAlignment="1">
      <alignment horizontal="center" vertical="center"/>
    </xf>
    <xf numFmtId="12" fontId="6" fillId="0" borderId="17" xfId="1" applyNumberFormat="1" applyFont="1" applyFill="1" applyBorder="1" applyAlignment="1">
      <alignment horizontal="center" vertical="center"/>
    </xf>
    <xf numFmtId="12" fontId="6" fillId="0" borderId="4" xfId="1" applyNumberFormat="1" applyFont="1" applyFill="1" applyBorder="1" applyAlignment="1">
      <alignment horizontal="center" vertical="center"/>
    </xf>
    <xf numFmtId="9" fontId="2" fillId="0" borderId="0" xfId="2" applyFont="1" applyFill="1" applyBorder="1"/>
    <xf numFmtId="2" fontId="3" fillId="0" borderId="50" xfId="0" applyNumberFormat="1" applyFont="1" applyBorder="1"/>
    <xf numFmtId="0" fontId="2" fillId="3" borderId="48" xfId="0" applyFont="1" applyFill="1" applyBorder="1"/>
    <xf numFmtId="0" fontId="2" fillId="3" borderId="37" xfId="0" applyFont="1" applyFill="1" applyBorder="1"/>
    <xf numFmtId="2" fontId="2" fillId="10" borderId="0" xfId="0" applyNumberFormat="1" applyFont="1" applyFill="1" applyBorder="1"/>
    <xf numFmtId="0" fontId="5" fillId="13" borderId="11" xfId="0" applyFont="1" applyFill="1" applyBorder="1"/>
    <xf numFmtId="0" fontId="5" fillId="12" borderId="12" xfId="0" applyFont="1" applyFill="1" applyBorder="1"/>
    <xf numFmtId="0" fontId="5" fillId="16" borderId="12" xfId="0" applyFont="1" applyFill="1" applyBorder="1"/>
    <xf numFmtId="0" fontId="5" fillId="17" borderId="1" xfId="0" applyFont="1" applyFill="1" applyBorder="1"/>
    <xf numFmtId="0" fontId="5" fillId="13" borderId="1" xfId="0" applyFont="1" applyFill="1" applyBorder="1"/>
    <xf numFmtId="0" fontId="5" fillId="13" borderId="36" xfId="0" applyFont="1" applyFill="1" applyBorder="1" applyAlignment="1">
      <alignment horizontal="center" vertical="center"/>
    </xf>
    <xf numFmtId="0" fontId="5" fillId="17" borderId="37" xfId="0" applyFont="1" applyFill="1" applyBorder="1" applyAlignment="1">
      <alignment horizontal="center" vertical="center"/>
    </xf>
    <xf numFmtId="0" fontId="5" fillId="12" borderId="37" xfId="0" applyFont="1" applyFill="1" applyBorder="1" applyAlignment="1">
      <alignment horizontal="center" vertical="center"/>
    </xf>
    <xf numFmtId="0" fontId="5" fillId="12" borderId="1" xfId="0" applyFont="1" applyFill="1" applyBorder="1"/>
    <xf numFmtId="0" fontId="5" fillId="16" borderId="37" xfId="0" applyFont="1" applyFill="1" applyBorder="1" applyAlignment="1">
      <alignment horizontal="center" vertical="center"/>
    </xf>
    <xf numFmtId="0" fontId="5" fillId="16" borderId="1" xfId="0" applyFont="1" applyFill="1" applyBorder="1"/>
    <xf numFmtId="0" fontId="5" fillId="14" borderId="37" xfId="0" applyFont="1" applyFill="1" applyBorder="1" applyAlignment="1">
      <alignment horizontal="center" vertical="center"/>
    </xf>
    <xf numFmtId="0" fontId="5" fillId="14" borderId="1" xfId="0" applyFont="1" applyFill="1" applyBorder="1"/>
    <xf numFmtId="0" fontId="5" fillId="15" borderId="38" xfId="0" applyFont="1" applyFill="1" applyBorder="1" applyAlignment="1">
      <alignment horizontal="center" vertical="center"/>
    </xf>
    <xf numFmtId="0" fontId="5" fillId="15" borderId="1" xfId="0" applyFont="1" applyFill="1" applyBorder="1"/>
    <xf numFmtId="0" fontId="5" fillId="18" borderId="36" xfId="0" applyFont="1" applyFill="1" applyBorder="1" applyAlignment="1">
      <alignment horizontal="center" vertical="center"/>
    </xf>
    <xf numFmtId="0" fontId="5" fillId="18" borderId="1" xfId="0" applyFont="1" applyFill="1" applyBorder="1"/>
    <xf numFmtId="2" fontId="0" fillId="10" borderId="44" xfId="0" applyNumberFormat="1" applyFill="1" applyBorder="1"/>
    <xf numFmtId="9" fontId="2" fillId="10" borderId="43" xfId="2" applyFont="1" applyFill="1" applyBorder="1"/>
    <xf numFmtId="2" fontId="0" fillId="10" borderId="30" xfId="0" applyNumberFormat="1" applyFill="1" applyBorder="1"/>
    <xf numFmtId="2" fontId="0" fillId="10" borderId="10" xfId="0" applyNumberFormat="1" applyFill="1" applyBorder="1"/>
    <xf numFmtId="9" fontId="2" fillId="10" borderId="34" xfId="2" applyFont="1" applyFill="1" applyBorder="1"/>
    <xf numFmtId="2" fontId="0" fillId="10" borderId="12" xfId="0" applyNumberFormat="1" applyFill="1" applyBorder="1"/>
    <xf numFmtId="9" fontId="2" fillId="10" borderId="33" xfId="2" applyFont="1" applyFill="1" applyBorder="1"/>
    <xf numFmtId="2" fontId="0" fillId="10" borderId="11" xfId="0" applyNumberFormat="1" applyFill="1" applyBorder="1"/>
    <xf numFmtId="2" fontId="0" fillId="10" borderId="23" xfId="0" applyNumberFormat="1" applyFill="1" applyBorder="1"/>
    <xf numFmtId="9" fontId="2" fillId="10" borderId="18" xfId="2" applyFont="1" applyFill="1" applyBorder="1"/>
    <xf numFmtId="2" fontId="0" fillId="10" borderId="22" xfId="0" applyNumberFormat="1" applyFill="1" applyBorder="1"/>
    <xf numFmtId="9" fontId="0" fillId="10" borderId="0" xfId="0" applyNumberFormat="1" applyFill="1"/>
    <xf numFmtId="0" fontId="2" fillId="10" borderId="20" xfId="0" applyFont="1" applyFill="1" applyBorder="1"/>
    <xf numFmtId="2" fontId="0" fillId="10" borderId="0" xfId="0" applyNumberFormat="1" applyFill="1"/>
    <xf numFmtId="2" fontId="2" fillId="10" borderId="3" xfId="0" applyNumberFormat="1" applyFont="1" applyFill="1" applyBorder="1"/>
    <xf numFmtId="0" fontId="2" fillId="10" borderId="3" xfId="0" applyFont="1" applyFill="1" applyBorder="1"/>
    <xf numFmtId="2" fontId="2" fillId="10" borderId="6" xfId="0" applyNumberFormat="1" applyFont="1" applyFill="1" applyBorder="1"/>
    <xf numFmtId="9" fontId="2" fillId="10" borderId="27" xfId="2" applyFont="1" applyFill="1" applyBorder="1"/>
    <xf numFmtId="2" fontId="0" fillId="10" borderId="21" xfId="0" applyNumberFormat="1" applyFill="1" applyBorder="1"/>
    <xf numFmtId="0" fontId="5" fillId="19" borderId="1" xfId="0" applyFont="1" applyFill="1" applyBorder="1"/>
    <xf numFmtId="0" fontId="5" fillId="19" borderId="37" xfId="0" applyFont="1" applyFill="1" applyBorder="1" applyAlignment="1">
      <alignment horizontal="center" vertical="center"/>
    </xf>
    <xf numFmtId="2" fontId="0" fillId="10" borderId="40" xfId="0" applyNumberFormat="1" applyFill="1" applyBorder="1"/>
    <xf numFmtId="2" fontId="0" fillId="10" borderId="17" xfId="0" applyNumberFormat="1" applyFill="1" applyBorder="1"/>
    <xf numFmtId="2" fontId="0" fillId="10" borderId="4" xfId="0" applyNumberFormat="1" applyFill="1" applyBorder="1"/>
    <xf numFmtId="0" fontId="5" fillId="20" borderId="1" xfId="0" applyFont="1" applyFill="1" applyBorder="1"/>
    <xf numFmtId="0" fontId="5" fillId="20" borderId="37" xfId="0" applyFont="1" applyFill="1" applyBorder="1" applyAlignment="1">
      <alignment horizontal="center" vertical="center"/>
    </xf>
    <xf numFmtId="0" fontId="5" fillId="13" borderId="14" xfId="0" applyFont="1" applyFill="1" applyBorder="1" applyAlignment="1">
      <alignment horizontal="center" textRotation="45"/>
    </xf>
    <xf numFmtId="0" fontId="5" fillId="12" borderId="15" xfId="0" applyFont="1" applyFill="1" applyBorder="1" applyAlignment="1">
      <alignment horizontal="center" textRotation="45"/>
    </xf>
    <xf numFmtId="0" fontId="5" fillId="16" borderId="15" xfId="0" applyFont="1" applyFill="1" applyBorder="1" applyAlignment="1">
      <alignment horizontal="center" textRotation="45"/>
    </xf>
    <xf numFmtId="0" fontId="5" fillId="14" borderId="16" xfId="0" applyFont="1" applyFill="1" applyBorder="1" applyAlignment="1">
      <alignment horizontal="center" textRotation="45"/>
    </xf>
    <xf numFmtId="0" fontId="5" fillId="14" borderId="15" xfId="0" applyFont="1" applyFill="1" applyBorder="1" applyAlignment="1">
      <alignment horizontal="center" textRotation="45"/>
    </xf>
    <xf numFmtId="0" fontId="5" fillId="15" borderId="16" xfId="0" applyFont="1" applyFill="1" applyBorder="1" applyAlignment="1">
      <alignment horizontal="center" textRotation="45"/>
    </xf>
    <xf numFmtId="0" fontId="5" fillId="15" borderId="21" xfId="0" applyFont="1" applyFill="1" applyBorder="1"/>
    <xf numFmtId="1" fontId="8" fillId="10" borderId="1" xfId="1" applyNumberFormat="1" applyFont="1" applyFill="1" applyBorder="1" applyAlignment="1">
      <alignment horizontal="center" vertical="center"/>
    </xf>
    <xf numFmtId="1" fontId="8" fillId="10" borderId="6" xfId="1" applyNumberFormat="1" applyFont="1" applyFill="1" applyBorder="1" applyAlignment="1">
      <alignment horizontal="center" vertical="center"/>
    </xf>
    <xf numFmtId="1" fontId="6" fillId="2" borderId="32" xfId="1" applyNumberFormat="1" applyFont="1" applyFill="1" applyBorder="1" applyAlignment="1">
      <alignment horizontal="center" vertical="center"/>
    </xf>
    <xf numFmtId="1" fontId="6" fillId="2" borderId="26" xfId="1" applyNumberFormat="1" applyFont="1" applyFill="1" applyBorder="1" applyAlignment="1">
      <alignment horizontal="center" vertical="center"/>
    </xf>
    <xf numFmtId="1" fontId="8" fillId="11" borderId="26" xfId="1" applyNumberFormat="1" applyFont="1" applyFill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Weights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645491072875148"/>
          <c:y val="0.21310196487447805"/>
          <c:w val="0.74709058358445968"/>
          <c:h val="0.70467932774778719"/>
        </c:manualLayout>
      </c:layout>
      <c:pieChart>
        <c:varyColors val="1"/>
        <c:ser>
          <c:idx val="0"/>
          <c:order val="0"/>
          <c:tx>
            <c:v>Pesos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'Conservation 4x4'!$A$14:$A$17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'Conservation 4x4'!$G$14:$G$17</c:f>
              <c:numCache>
                <c:formatCode>0%</c:formatCode>
                <c:ptCount val="4"/>
                <c:pt idx="0">
                  <c:v>0.49843904119566984</c:v>
                </c:pt>
                <c:pt idx="1">
                  <c:v>0.30700567853927235</c:v>
                </c:pt>
                <c:pt idx="2">
                  <c:v>0.15338432849427186</c:v>
                </c:pt>
                <c:pt idx="3">
                  <c:v>4.1170951770785918E-2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4C-4153-84ED-C75BB120E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Weights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3522731769081657E-2"/>
          <c:y val="0.17267863256223409"/>
          <c:w val="0.8255308695709519"/>
          <c:h val="0.81630133189873022"/>
        </c:manualLayout>
      </c:layout>
      <c:pieChart>
        <c:varyColors val="1"/>
        <c:ser>
          <c:idx val="0"/>
          <c:order val="0"/>
          <c:tx>
            <c:v>Pesos</c:v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36-46C5-AF8F-A39CDF84D4E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36-46C5-AF8F-A39CDF84D4E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E36-46C5-AF8F-A39CDF84D4E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E36-46C5-AF8F-A39CDF84D4E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E36-46C5-AF8F-A39CDF84D4E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E36-46C5-AF8F-A39CDF84D4E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E36-46C5-AF8F-A39CDF84D4E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DE36-46C5-AF8F-A39CDF84D4E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DE36-46C5-AF8F-A39CDF84D4E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DE36-46C5-AF8F-A39CDF84D4ED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DE36-46C5-AF8F-A39CDF84D4ED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DE36-46C5-AF8F-A39CDF84D4E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'12x12'!$A$21:$A$32</c:f>
              <c:strCache>
                <c:ptCount val="12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  <c:pt idx="4">
                  <c:v>C5</c:v>
                </c:pt>
                <c:pt idx="5">
                  <c:v>C6</c:v>
                </c:pt>
                <c:pt idx="6">
                  <c:v>C7</c:v>
                </c:pt>
                <c:pt idx="7">
                  <c:v>C8</c:v>
                </c:pt>
                <c:pt idx="8">
                  <c:v>C9</c:v>
                </c:pt>
                <c:pt idx="9">
                  <c:v>C10</c:v>
                </c:pt>
                <c:pt idx="10">
                  <c:v>C11</c:v>
                </c:pt>
                <c:pt idx="11">
                  <c:v>C12</c:v>
                </c:pt>
              </c:strCache>
            </c:strRef>
          </c:cat>
          <c:val>
            <c:numRef>
              <c:f>'12x12'!$O$21:$O$32</c:f>
              <c:numCache>
                <c:formatCode>0%</c:formatCode>
                <c:ptCount val="12"/>
                <c:pt idx="0">
                  <c:v>0.22103596593229166</c:v>
                </c:pt>
                <c:pt idx="1">
                  <c:v>0.17093068891507265</c:v>
                </c:pt>
                <c:pt idx="2">
                  <c:v>0.10962919510489377</c:v>
                </c:pt>
                <c:pt idx="3">
                  <c:v>9.4388828124363791E-2</c:v>
                </c:pt>
                <c:pt idx="4">
                  <c:v>7.8230355314271791E-2</c:v>
                </c:pt>
                <c:pt idx="5">
                  <c:v>7.1861686155832383E-2</c:v>
                </c:pt>
                <c:pt idx="6">
                  <c:v>5.3351888002922641E-2</c:v>
                </c:pt>
                <c:pt idx="7">
                  <c:v>5.7065690201904072E-2</c:v>
                </c:pt>
                <c:pt idx="8">
                  <c:v>4.0509681955625515E-2</c:v>
                </c:pt>
                <c:pt idx="9">
                  <c:v>3.6835989547201499E-2</c:v>
                </c:pt>
                <c:pt idx="10">
                  <c:v>3.1580156326547419E-2</c:v>
                </c:pt>
                <c:pt idx="11">
                  <c:v>3.4579874419072815E-2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DE36-46C5-AF8F-A39CDF84D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Weights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9188429892011"/>
          <c:y val="0.19762756417067051"/>
          <c:w val="0.71351167247789049"/>
          <c:h val="0.729557662113825"/>
        </c:manualLayout>
      </c:layout>
      <c:pieChart>
        <c:varyColors val="1"/>
        <c:ser>
          <c:idx val="0"/>
          <c:order val="0"/>
          <c:tx>
            <c:v>Pesos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'Restoration 5x5'!$A$15:$A$19</c:f>
              <c:strCache>
                <c:ptCount val="5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  <c:pt idx="4">
                  <c:v>C5</c:v>
                </c:pt>
              </c:strCache>
            </c:strRef>
          </c:cat>
          <c:val>
            <c:numRef>
              <c:f>'Restoration 5x5'!$H$15:$H$19</c:f>
              <c:numCache>
                <c:formatCode>0%</c:formatCode>
                <c:ptCount val="5"/>
                <c:pt idx="0">
                  <c:v>0.46105028650665797</c:v>
                </c:pt>
                <c:pt idx="1">
                  <c:v>0.26016800039618609</c:v>
                </c:pt>
                <c:pt idx="2">
                  <c:v>0.1722268573409502</c:v>
                </c:pt>
                <c:pt idx="3">
                  <c:v>6.8865849241468644E-2</c:v>
                </c:pt>
                <c:pt idx="4">
                  <c:v>3.7689006514737056E-2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1E-47E1-883C-B559C2CD3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Weights</a:t>
            </a:r>
            <a:endParaRPr lang="pt-BR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186846325060433"/>
          <c:y val="0.20339793770320203"/>
          <c:w val="0.78639518464447278"/>
          <c:h val="0.75319946360416756"/>
        </c:manualLayout>
      </c:layout>
      <c:pieChart>
        <c:varyColors val="1"/>
        <c:ser>
          <c:idx val="0"/>
          <c:order val="0"/>
          <c:tx>
            <c:v>Pesos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'3x3'!$A$13:$A$15</c:f>
              <c:strCache>
                <c:ptCount val="3"/>
                <c:pt idx="0">
                  <c:v>C1</c:v>
                </c:pt>
                <c:pt idx="1">
                  <c:v>C2</c:v>
                </c:pt>
                <c:pt idx="2">
                  <c:v>C3</c:v>
                </c:pt>
              </c:strCache>
            </c:strRef>
          </c:cat>
          <c:val>
            <c:numRef>
              <c:f>'3x3'!$F$13:$F$15</c:f>
              <c:numCache>
                <c:formatCode>0%</c:formatCode>
                <c:ptCount val="3"/>
                <c:pt idx="0">
                  <c:v>0.51194638694638694</c:v>
                </c:pt>
                <c:pt idx="1">
                  <c:v>0.36013986013986016</c:v>
                </c:pt>
                <c:pt idx="2">
                  <c:v>0.12791375291375293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5-4D7C-A341-E4B44BF48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99379059515974"/>
          <c:y val="0.16700927765315038"/>
          <c:w val="0.6345606352777331"/>
          <c:h val="0.8195972620391150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DEF-44DA-90BD-7A6968FD3F2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DEF-44DA-90BD-7A6968FD3F2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DEF-44DA-90BD-7A6968FD3F2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DEF-44DA-90BD-7A6968FD3F2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DEF-44DA-90BD-7A6968FD3F2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DEF-44DA-90BD-7A6968FD3F2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DEF-44DA-90BD-7A6968FD3F20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EF-44DA-90BD-7A6968FD3F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'6x6'!$A$16:$A$21</c:f>
              <c:strCache>
                <c:ptCount val="6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  <c:pt idx="4">
                  <c:v>C5</c:v>
                </c:pt>
                <c:pt idx="5">
                  <c:v>C6</c:v>
                </c:pt>
              </c:strCache>
            </c:strRef>
          </c:cat>
          <c:val>
            <c:numRef>
              <c:f>'6x6'!$I$16:$I$21</c:f>
              <c:numCache>
                <c:formatCode>0%</c:formatCode>
                <c:ptCount val="6"/>
                <c:pt idx="0">
                  <c:v>0.45792295723801607</c:v>
                </c:pt>
                <c:pt idx="1">
                  <c:v>0.20879687659506516</c:v>
                </c:pt>
                <c:pt idx="2">
                  <c:v>0.15172243644822789</c:v>
                </c:pt>
                <c:pt idx="3">
                  <c:v>0.10412293378553744</c:v>
                </c:pt>
                <c:pt idx="4">
                  <c:v>4.7266007111278742E-2</c:v>
                </c:pt>
                <c:pt idx="5">
                  <c:v>3.0168788821874699E-2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DDEF-44DA-90BD-7A6968FD3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Weights</a:t>
            </a:r>
            <a:endParaRPr lang="pt-BR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1049292288076394"/>
          <c:y val="0.18510101849083213"/>
          <c:w val="0.73879665235644021"/>
          <c:h val="0.80425964686903584"/>
        </c:manualLayout>
      </c:layout>
      <c:pieChart>
        <c:varyColors val="1"/>
        <c:ser>
          <c:idx val="0"/>
          <c:order val="0"/>
          <c:tx>
            <c:v>Pesos</c:v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268-4B4A-A1C4-8FC3338689C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268-4B4A-A1C4-8FC3338689C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268-4B4A-A1C4-8FC3338689C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268-4B4A-A1C4-8FC3338689C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268-4B4A-A1C4-8FC3338689C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268-4B4A-A1C4-8FC3338689C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268-4B4A-A1C4-8FC3338689C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'7x7'!$A$17:$A$23</c:f>
              <c:strCache>
                <c:ptCount val="7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  <c:pt idx="4">
                  <c:v>C5</c:v>
                </c:pt>
                <c:pt idx="5">
                  <c:v>C6</c:v>
                </c:pt>
                <c:pt idx="6">
                  <c:v>C7</c:v>
                </c:pt>
              </c:strCache>
            </c:strRef>
          </c:cat>
          <c:val>
            <c:numRef>
              <c:f>'7x7'!$J$17:$J$23</c:f>
              <c:numCache>
                <c:formatCode>0%</c:formatCode>
                <c:ptCount val="7"/>
                <c:pt idx="0">
                  <c:v>0.30907475110898414</c:v>
                </c:pt>
                <c:pt idx="1">
                  <c:v>0.2349403565005935</c:v>
                </c:pt>
                <c:pt idx="2">
                  <c:v>0.14300467776438811</c:v>
                </c:pt>
                <c:pt idx="3">
                  <c:v>0.11318834247295954</c:v>
                </c:pt>
                <c:pt idx="4">
                  <c:v>7.8567892376318976E-2</c:v>
                </c:pt>
                <c:pt idx="5">
                  <c:v>7.3681493085706373E-2</c:v>
                </c:pt>
                <c:pt idx="6">
                  <c:v>4.7542486691049345E-2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D268-4B4A-A1C4-8FC333868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Weights</a:t>
            </a:r>
            <a:endParaRPr lang="pt-BR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1049292288076394"/>
          <c:y val="0.18510101849083213"/>
          <c:w val="0.73879665235644021"/>
          <c:h val="0.80425964686903584"/>
        </c:manualLayout>
      </c:layout>
      <c:pieChart>
        <c:varyColors val="1"/>
        <c:ser>
          <c:idx val="0"/>
          <c:order val="0"/>
          <c:tx>
            <c:v>Pesos</c:v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BA5-43A3-863C-71FB9FFB75D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BA5-43A3-863C-71FB9FFB75D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BA5-43A3-863C-71FB9FFB75D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BA5-43A3-863C-71FB9FFB75D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BA5-43A3-863C-71FB9FFB75D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BA5-43A3-863C-71FB9FFB75D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BA5-43A3-863C-71FB9FFB75D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9BA5-43A3-863C-71FB9FFB75D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'8x8'!$A$19:$A$26</c:f>
              <c:strCache>
                <c:ptCount val="8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  <c:pt idx="4">
                  <c:v>C5</c:v>
                </c:pt>
                <c:pt idx="5">
                  <c:v>C6</c:v>
                </c:pt>
                <c:pt idx="6">
                  <c:v>C7</c:v>
                </c:pt>
                <c:pt idx="7">
                  <c:v>C8</c:v>
                </c:pt>
              </c:strCache>
            </c:strRef>
          </c:cat>
          <c:val>
            <c:numRef>
              <c:f>'8x8'!$K$19:$K$26</c:f>
              <c:numCache>
                <c:formatCode>0%</c:formatCode>
                <c:ptCount val="8"/>
                <c:pt idx="0">
                  <c:v>0.28431590051391831</c:v>
                </c:pt>
                <c:pt idx="1">
                  <c:v>0.22865626505573652</c:v>
                </c:pt>
                <c:pt idx="2">
                  <c:v>0.13224924042405201</c:v>
                </c:pt>
                <c:pt idx="3">
                  <c:v>0.10718915049986139</c:v>
                </c:pt>
                <c:pt idx="4">
                  <c:v>7.8256599861438902E-2</c:v>
                </c:pt>
                <c:pt idx="5">
                  <c:v>7.4003592328693427E-2</c:v>
                </c:pt>
                <c:pt idx="6">
                  <c:v>5.1955080241669893E-2</c:v>
                </c:pt>
                <c:pt idx="7">
                  <c:v>4.3374171074629639E-2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9BA5-43A3-863C-71FB9FFB7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Weights</a:t>
            </a:r>
            <a:endParaRPr lang="pt-BR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1049292288076394"/>
          <c:y val="0.18510101849083213"/>
          <c:w val="0.73879665235644021"/>
          <c:h val="0.80425964686903584"/>
        </c:manualLayout>
      </c:layout>
      <c:pieChart>
        <c:varyColors val="1"/>
        <c:ser>
          <c:idx val="0"/>
          <c:order val="0"/>
          <c:tx>
            <c:v>Pesos</c:v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257-4E1C-94C9-9454832FBF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257-4E1C-94C9-9454832FBF0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257-4E1C-94C9-9454832FBF0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257-4E1C-94C9-9454832FBF0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257-4E1C-94C9-9454832FBF0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257-4E1C-94C9-9454832FBF0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257-4E1C-94C9-9454832FBF0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257-4E1C-94C9-9454832FBF0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257-4E1C-94C9-9454832FBF0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'9x9'!$A$20:$A$28</c:f>
              <c:strCache>
                <c:ptCount val="9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  <c:pt idx="4">
                  <c:v>C5</c:v>
                </c:pt>
                <c:pt idx="5">
                  <c:v>C6</c:v>
                </c:pt>
                <c:pt idx="6">
                  <c:v>C7</c:v>
                </c:pt>
                <c:pt idx="7">
                  <c:v>C8</c:v>
                </c:pt>
                <c:pt idx="8">
                  <c:v>C9</c:v>
                </c:pt>
              </c:strCache>
            </c:strRef>
          </c:cat>
          <c:val>
            <c:numRef>
              <c:f>'9x9'!$L$20:$L$28</c:f>
              <c:numCache>
                <c:formatCode>0%</c:formatCode>
                <c:ptCount val="9"/>
                <c:pt idx="0">
                  <c:v>0.26277254319143378</c:v>
                </c:pt>
                <c:pt idx="1">
                  <c:v>0.21245235097465789</c:v>
                </c:pt>
                <c:pt idx="2">
                  <c:v>0.12506224124643475</c:v>
                </c:pt>
                <c:pt idx="3">
                  <c:v>0.1204229830059434</c:v>
                </c:pt>
                <c:pt idx="4">
                  <c:v>7.8070399191413536E-2</c:v>
                </c:pt>
                <c:pt idx="5">
                  <c:v>7.4229694760899828E-2</c:v>
                </c:pt>
                <c:pt idx="6">
                  <c:v>5.1708742006499553E-2</c:v>
                </c:pt>
                <c:pt idx="7">
                  <c:v>4.7806311217938664E-2</c:v>
                </c:pt>
                <c:pt idx="8">
                  <c:v>2.7474734404778645E-2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5257-4E1C-94C9-9454832FB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Weights</a:t>
            </a:r>
            <a:endParaRPr lang="pt-BR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1049292288076394"/>
          <c:y val="0.18510101849083213"/>
          <c:w val="0.73879665235644021"/>
          <c:h val="0.80425964686903584"/>
        </c:manualLayout>
      </c:layout>
      <c:pieChart>
        <c:varyColors val="1"/>
        <c:ser>
          <c:idx val="0"/>
          <c:order val="0"/>
          <c:tx>
            <c:v>Pesos</c:v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849-461A-BB68-58E734ED1D5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849-461A-BB68-58E734ED1D5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849-461A-BB68-58E734ED1D5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849-461A-BB68-58E734ED1D5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849-461A-BB68-58E734ED1D5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849-461A-BB68-58E734ED1D5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C849-461A-BB68-58E734ED1D5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C849-461A-BB68-58E734ED1D5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C849-461A-BB68-58E734ED1D5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C849-461A-BB68-58E734ED1D5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'10x10'!$A$19:$A$28</c:f>
              <c:strCache>
                <c:ptCount val="10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  <c:pt idx="4">
                  <c:v>C5</c:v>
                </c:pt>
                <c:pt idx="5">
                  <c:v>C6</c:v>
                </c:pt>
                <c:pt idx="6">
                  <c:v>C7</c:v>
                </c:pt>
                <c:pt idx="7">
                  <c:v>C8</c:v>
                </c:pt>
                <c:pt idx="8">
                  <c:v>C9</c:v>
                </c:pt>
                <c:pt idx="9">
                  <c:v>C10</c:v>
                </c:pt>
              </c:strCache>
            </c:strRef>
          </c:cat>
          <c:val>
            <c:numRef>
              <c:f>'10x10'!$M$19:$M$28</c:f>
              <c:numCache>
                <c:formatCode>0%</c:formatCode>
                <c:ptCount val="10"/>
                <c:pt idx="0">
                  <c:v>0.25327400864393768</c:v>
                </c:pt>
                <c:pt idx="1">
                  <c:v>0.1984886962276565</c:v>
                </c:pt>
                <c:pt idx="2">
                  <c:v>0.12497702563989117</c:v>
                </c:pt>
                <c:pt idx="3">
                  <c:v>0.10235633932524638</c:v>
                </c:pt>
                <c:pt idx="4">
                  <c:v>8.0636930435193849E-2</c:v>
                </c:pt>
                <c:pt idx="5">
                  <c:v>7.3641273063968324E-2</c:v>
                </c:pt>
                <c:pt idx="6">
                  <c:v>5.3412967572988537E-2</c:v>
                </c:pt>
                <c:pt idx="7">
                  <c:v>5.0563587746502159E-2</c:v>
                </c:pt>
                <c:pt idx="8">
                  <c:v>3.3655543299382543E-2</c:v>
                </c:pt>
                <c:pt idx="9">
                  <c:v>2.8993628045232877E-2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C849-461A-BB68-58E734ED1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Weights</a:t>
            </a:r>
            <a:endParaRPr lang="pt-BR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1049292288076394"/>
          <c:y val="0.18510101849083213"/>
          <c:w val="0.73879665235644021"/>
          <c:h val="0.80425964686903584"/>
        </c:manualLayout>
      </c:layout>
      <c:pieChart>
        <c:varyColors val="1"/>
        <c:ser>
          <c:idx val="0"/>
          <c:order val="0"/>
          <c:tx>
            <c:v>Pesos</c:v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9FF-494B-8CD7-6DC6411E26C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9FF-494B-8CD7-6DC6411E26C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9FF-494B-8CD7-6DC6411E26C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9FF-494B-8CD7-6DC6411E26C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9FF-494B-8CD7-6DC6411E26C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9FF-494B-8CD7-6DC6411E26C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9FF-494B-8CD7-6DC6411E26C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9FF-494B-8CD7-6DC6411E26C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69FF-494B-8CD7-6DC6411E26C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69FF-494B-8CD7-6DC6411E26CB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69FF-494B-8CD7-6DC6411E26C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'11x11'!$A$20:$A$30</c:f>
              <c:strCache>
                <c:ptCount val="11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  <c:pt idx="4">
                  <c:v>C5</c:v>
                </c:pt>
                <c:pt idx="5">
                  <c:v>C6</c:v>
                </c:pt>
                <c:pt idx="6">
                  <c:v>C7</c:v>
                </c:pt>
                <c:pt idx="7">
                  <c:v>C8</c:v>
                </c:pt>
                <c:pt idx="8">
                  <c:v>C9</c:v>
                </c:pt>
                <c:pt idx="9">
                  <c:v>C10</c:v>
                </c:pt>
                <c:pt idx="10">
                  <c:v>C11</c:v>
                </c:pt>
              </c:strCache>
            </c:strRef>
          </c:cat>
          <c:val>
            <c:numRef>
              <c:f>'11x11'!$N$20:$N$30</c:f>
              <c:numCache>
                <c:formatCode>0%</c:formatCode>
                <c:ptCount val="11"/>
                <c:pt idx="0">
                  <c:v>0.24297092167448325</c:v>
                </c:pt>
                <c:pt idx="1">
                  <c:v>0.1813225484712315</c:v>
                </c:pt>
                <c:pt idx="2">
                  <c:v>0.11647456360785412</c:v>
                </c:pt>
                <c:pt idx="3">
                  <c:v>9.9439043508425945E-2</c:v>
                </c:pt>
                <c:pt idx="4">
                  <c:v>7.7391660022509245E-2</c:v>
                </c:pt>
                <c:pt idx="5">
                  <c:v>7.4122287039030552E-2</c:v>
                </c:pt>
                <c:pt idx="6">
                  <c:v>5.3163578291820522E-2</c:v>
                </c:pt>
                <c:pt idx="7">
                  <c:v>5.3582652953411067E-2</c:v>
                </c:pt>
                <c:pt idx="8">
                  <c:v>3.8548897512156378E-2</c:v>
                </c:pt>
                <c:pt idx="9">
                  <c:v>3.4382415280698159E-2</c:v>
                </c:pt>
                <c:pt idx="10">
                  <c:v>2.8601431638379301E-2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69FF-494B-8CD7-6DC6411E26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472440</xdr:colOff>
      <xdr:row>7</xdr:row>
      <xdr:rowOff>140970</xdr:rowOff>
    </xdr:from>
    <xdr:to>
      <xdr:col>4</xdr:col>
      <xdr:colOff>281940</xdr:colOff>
      <xdr:row>9</xdr:row>
      <xdr:rowOff>106680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71768</xdr:colOff>
      <xdr:row>20</xdr:row>
      <xdr:rowOff>9310</xdr:rowOff>
    </xdr:from>
    <xdr:to>
      <xdr:col>13</xdr:col>
      <xdr:colOff>18683</xdr:colOff>
      <xdr:row>21</xdr:row>
      <xdr:rowOff>4972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>
          <a:spLocks noChangeArrowheads="1"/>
        </xdr:cNvSpPr>
      </xdr:nvSpPr>
      <xdr:spPr bwMode="auto">
        <a:xfrm>
          <a:off x="6762128" y="6036730"/>
          <a:ext cx="2994915" cy="178543"/>
        </a:xfrm>
        <a:prstGeom prst="rect">
          <a:avLst/>
        </a:prstGeom>
        <a:solidFill>
          <a:srgbClr val="DBEEF4"/>
        </a:solidFill>
        <a:ln w="9525">
          <a:solidFill>
            <a:srgbClr val="31859C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rtl="0"/>
          <a:r>
            <a:rPr lang="pt-BR" sz="1100" b="0" i="0" baseline="0">
              <a:effectLst/>
              <a:latin typeface="+mn-lt"/>
              <a:ea typeface="+mn-ea"/>
              <a:cs typeface="+mn-cs"/>
            </a:rPr>
            <a:t>*RI is provided by AHP as a function of n</a:t>
          </a:r>
          <a:endParaRPr lang="pt-BR">
            <a:effectLst/>
          </a:endParaRPr>
        </a:p>
      </xdr:txBody>
    </xdr:sp>
    <xdr:clientData/>
  </xdr:twoCellAnchor>
  <xdr:twoCellAnchor editAs="oneCell">
    <xdr:from>
      <xdr:col>8</xdr:col>
      <xdr:colOff>68580</xdr:colOff>
      <xdr:row>18</xdr:row>
      <xdr:rowOff>0</xdr:rowOff>
    </xdr:from>
    <xdr:to>
      <xdr:col>10</xdr:col>
      <xdr:colOff>304800</xdr:colOff>
      <xdr:row>19</xdr:row>
      <xdr:rowOff>25400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 txBox="1">
          <a:spLocks noChangeArrowheads="1"/>
        </xdr:cNvSpPr>
      </xdr:nvSpPr>
      <xdr:spPr bwMode="auto">
        <a:xfrm>
          <a:off x="6757247" y="5977467"/>
          <a:ext cx="1455420" cy="211666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rtl="0"/>
          <a:r>
            <a:rPr lang="pt-BR" sz="1100" b="0" i="0" baseline="0">
              <a:effectLst/>
              <a:latin typeface="+mn-lt"/>
              <a:ea typeface="+mn-ea"/>
              <a:cs typeface="+mn-cs"/>
            </a:rPr>
            <a:t>*n = number of classes</a:t>
          </a:r>
          <a:endParaRPr lang="pt-BR">
            <a:effectLst/>
          </a:endParaRPr>
        </a:p>
      </xdr:txBody>
    </xdr:sp>
    <xdr:clientData/>
  </xdr:twoCellAnchor>
  <xdr:twoCellAnchor editAs="oneCell">
    <xdr:from>
      <xdr:col>8</xdr:col>
      <xdr:colOff>72470</xdr:colOff>
      <xdr:row>21</xdr:row>
      <xdr:rowOff>27291</xdr:rowOff>
    </xdr:from>
    <xdr:to>
      <xdr:col>13</xdr:col>
      <xdr:colOff>19385</xdr:colOff>
      <xdr:row>22</xdr:row>
      <xdr:rowOff>6854</xdr:rowOff>
    </xdr:to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 txBox="1">
          <a:spLocks noChangeArrowheads="1"/>
        </xdr:cNvSpPr>
      </xdr:nvSpPr>
      <xdr:spPr bwMode="auto">
        <a:xfrm>
          <a:off x="6762830" y="6237591"/>
          <a:ext cx="2994915" cy="170063"/>
        </a:xfrm>
        <a:prstGeom prst="rect">
          <a:avLst/>
        </a:prstGeom>
        <a:solidFill>
          <a:srgbClr val="FF99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rtl="0"/>
          <a:r>
            <a:rPr lang="pt-BR" sz="1100" b="0" i="0" baseline="0">
              <a:effectLst/>
              <a:latin typeface="+mn-lt"/>
              <a:ea typeface="+mn-ea"/>
              <a:cs typeface="+mn-cs"/>
            </a:rPr>
            <a:t>*If CR &lt; 0.10, it means good consistency ratio</a:t>
          </a:r>
          <a:endParaRPr lang="pt-BR">
            <a:effectLst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160020</xdr:colOff>
      <xdr:row>15</xdr:row>
      <xdr:rowOff>175260</xdr:rowOff>
    </xdr:from>
    <xdr:to>
      <xdr:col>8</xdr:col>
      <xdr:colOff>38100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109868</xdr:colOff>
      <xdr:row>34</xdr:row>
      <xdr:rowOff>176950</xdr:rowOff>
    </xdr:from>
    <xdr:to>
      <xdr:col>21</xdr:col>
      <xdr:colOff>56783</xdr:colOff>
      <xdr:row>35</xdr:row>
      <xdr:rowOff>172613</xdr:rowOff>
    </xdr:to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>
          <a:spLocks noChangeArrowheads="1"/>
        </xdr:cNvSpPr>
      </xdr:nvSpPr>
      <xdr:spPr bwMode="auto">
        <a:xfrm>
          <a:off x="9901568" y="9686710"/>
          <a:ext cx="2994915" cy="178543"/>
        </a:xfrm>
        <a:prstGeom prst="rect">
          <a:avLst/>
        </a:prstGeom>
        <a:solidFill>
          <a:srgbClr val="DBEEF4"/>
        </a:solidFill>
        <a:ln w="9525">
          <a:solidFill>
            <a:srgbClr val="31859C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+mn-lt"/>
            </a:rPr>
            <a:t>*RI is provided by AHP as a function of n</a:t>
          </a:r>
        </a:p>
      </xdr:txBody>
    </xdr:sp>
    <xdr:clientData/>
  </xdr:twoCellAnchor>
  <xdr:twoCellAnchor editAs="oneCell">
    <xdr:from>
      <xdr:col>16</xdr:col>
      <xdr:colOff>106679</xdr:colOff>
      <xdr:row>32</xdr:row>
      <xdr:rowOff>175261</xdr:rowOff>
    </xdr:from>
    <xdr:to>
      <xdr:col>18</xdr:col>
      <xdr:colOff>409574</xdr:colOff>
      <xdr:row>33</xdr:row>
      <xdr:rowOff>171451</xdr:rowOff>
    </xdr:to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 txBox="1">
          <a:spLocks noChangeArrowheads="1"/>
        </xdr:cNvSpPr>
      </xdr:nvSpPr>
      <xdr:spPr bwMode="auto">
        <a:xfrm>
          <a:off x="12079604" y="9014461"/>
          <a:ext cx="1522095" cy="186690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libri"/>
            </a:rPr>
            <a:t>*n = number of classes</a:t>
          </a:r>
        </a:p>
      </xdr:txBody>
    </xdr:sp>
    <xdr:clientData/>
  </xdr:twoCellAnchor>
  <xdr:twoCellAnchor editAs="oneCell">
    <xdr:from>
      <xdr:col>16</xdr:col>
      <xdr:colOff>110570</xdr:colOff>
      <xdr:row>36</xdr:row>
      <xdr:rowOff>12051</xdr:rowOff>
    </xdr:from>
    <xdr:to>
      <xdr:col>21</xdr:col>
      <xdr:colOff>57485</xdr:colOff>
      <xdr:row>36</xdr:row>
      <xdr:rowOff>182114</xdr:rowOff>
    </xdr:to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 txBox="1">
          <a:spLocks noChangeArrowheads="1"/>
        </xdr:cNvSpPr>
      </xdr:nvSpPr>
      <xdr:spPr bwMode="auto">
        <a:xfrm>
          <a:off x="9902270" y="9887571"/>
          <a:ext cx="2994915" cy="170063"/>
        </a:xfrm>
        <a:prstGeom prst="rect">
          <a:avLst/>
        </a:prstGeom>
        <a:solidFill>
          <a:srgbClr val="FF99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+mn-lt"/>
            </a:rPr>
            <a:t>*If CR &lt; 0.10, it means good consistency ratio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175260</xdr:colOff>
      <xdr:row>7</xdr:row>
      <xdr:rowOff>118957</xdr:rowOff>
    </xdr:from>
    <xdr:to>
      <xdr:col>4</xdr:col>
      <xdr:colOff>53340</xdr:colOff>
      <xdr:row>9</xdr:row>
      <xdr:rowOff>1939290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45521</xdr:colOff>
      <xdr:row>22</xdr:row>
      <xdr:rowOff>845</xdr:rowOff>
    </xdr:from>
    <xdr:to>
      <xdr:col>13</xdr:col>
      <xdr:colOff>602036</xdr:colOff>
      <xdr:row>23</xdr:row>
      <xdr:rowOff>2665</xdr:rowOff>
    </xdr:to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7504654" y="6037578"/>
          <a:ext cx="2994915" cy="181929"/>
        </a:xfrm>
        <a:prstGeom prst="rect">
          <a:avLst/>
        </a:prstGeom>
        <a:solidFill>
          <a:srgbClr val="DBEEF4"/>
        </a:solidFill>
        <a:ln w="9525">
          <a:solidFill>
            <a:srgbClr val="31859C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rtl="0"/>
          <a:r>
            <a:rPr lang="pt-BR" sz="1100" b="0" i="0" baseline="0">
              <a:effectLst/>
              <a:latin typeface="+mn-lt"/>
              <a:ea typeface="+mn-ea"/>
              <a:cs typeface="+mn-cs"/>
            </a:rPr>
            <a:t>*RI is provided by AHP as a function of n</a:t>
          </a:r>
          <a:endParaRPr lang="pt-BR">
            <a:effectLst/>
          </a:endParaRPr>
        </a:p>
      </xdr:txBody>
    </xdr:sp>
    <xdr:clientData/>
  </xdr:twoCellAnchor>
  <xdr:twoCellAnchor editAs="oneCell">
    <xdr:from>
      <xdr:col>9</xdr:col>
      <xdr:colOff>42333</xdr:colOff>
      <xdr:row>19</xdr:row>
      <xdr:rowOff>186267</xdr:rowOff>
    </xdr:from>
    <xdr:to>
      <xdr:col>11</xdr:col>
      <xdr:colOff>295275</xdr:colOff>
      <xdr:row>21</xdr:row>
      <xdr:rowOff>19050</xdr:rowOff>
    </xdr:to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7481358" y="6339417"/>
          <a:ext cx="1472142" cy="204258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rtl="0"/>
          <a:r>
            <a:rPr lang="pt-BR" sz="1100" b="0" i="0" baseline="0">
              <a:effectLst/>
              <a:latin typeface="+mn-lt"/>
              <a:ea typeface="+mn-ea"/>
              <a:cs typeface="+mn-cs"/>
            </a:rPr>
            <a:t>*n = number of classes</a:t>
          </a:r>
          <a:endParaRPr lang="pt-BR">
            <a:effectLst/>
          </a:endParaRPr>
        </a:p>
      </xdr:txBody>
    </xdr:sp>
    <xdr:clientData/>
  </xdr:twoCellAnchor>
  <xdr:twoCellAnchor editAs="oneCell">
    <xdr:from>
      <xdr:col>9</xdr:col>
      <xdr:colOff>46223</xdr:colOff>
      <xdr:row>23</xdr:row>
      <xdr:rowOff>18825</xdr:rowOff>
    </xdr:from>
    <xdr:to>
      <xdr:col>13</xdr:col>
      <xdr:colOff>602738</xdr:colOff>
      <xdr:row>24</xdr:row>
      <xdr:rowOff>2622</xdr:rowOff>
    </xdr:to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>
          <a:spLocks noChangeArrowheads="1"/>
        </xdr:cNvSpPr>
      </xdr:nvSpPr>
      <xdr:spPr bwMode="auto">
        <a:xfrm>
          <a:off x="7505356" y="6241825"/>
          <a:ext cx="2994915" cy="174297"/>
        </a:xfrm>
        <a:prstGeom prst="rect">
          <a:avLst/>
        </a:prstGeom>
        <a:solidFill>
          <a:srgbClr val="FF99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rtl="0"/>
          <a:r>
            <a:rPr lang="pt-BR" sz="1100" b="0" i="0" baseline="0">
              <a:effectLst/>
              <a:latin typeface="+mn-lt"/>
              <a:ea typeface="+mn-ea"/>
              <a:cs typeface="+mn-cs"/>
            </a:rPr>
            <a:t>*If CR &lt; 0.10, it means good consistency ratio</a:t>
          </a:r>
          <a:endParaRPr lang="pt-BR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6</xdr:row>
      <xdr:rowOff>163830</xdr:rowOff>
    </xdr:from>
    <xdr:to>
      <xdr:col>4</xdr:col>
      <xdr:colOff>167640</xdr:colOff>
      <xdr:row>7</xdr:row>
      <xdr:rowOff>2065020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71768</xdr:colOff>
      <xdr:row>18</xdr:row>
      <xdr:rowOff>1690</xdr:rowOff>
    </xdr:from>
    <xdr:to>
      <xdr:col>12</xdr:col>
      <xdr:colOff>18683</xdr:colOff>
      <xdr:row>18</xdr:row>
      <xdr:rowOff>180233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>
          <a:spLocks noChangeArrowheads="1"/>
        </xdr:cNvSpPr>
      </xdr:nvSpPr>
      <xdr:spPr bwMode="auto">
        <a:xfrm>
          <a:off x="6304928" y="5312830"/>
          <a:ext cx="2994915" cy="178543"/>
        </a:xfrm>
        <a:prstGeom prst="rect">
          <a:avLst/>
        </a:prstGeom>
        <a:solidFill>
          <a:srgbClr val="DBEEF4"/>
        </a:solidFill>
        <a:ln w="9525">
          <a:solidFill>
            <a:srgbClr val="31859C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rtl="0"/>
          <a:r>
            <a:rPr lang="pt-BR" sz="1100" b="0" i="0" baseline="0">
              <a:effectLst/>
              <a:latin typeface="+mn-lt"/>
              <a:ea typeface="+mn-ea"/>
              <a:cs typeface="+mn-cs"/>
            </a:rPr>
            <a:t>*RI is provided by AHP as a function of n</a:t>
          </a:r>
          <a:endParaRPr lang="pt-BR">
            <a:effectLst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7</xdr:col>
      <xdr:colOff>68579</xdr:colOff>
      <xdr:row>15</xdr:row>
      <xdr:rowOff>182879</xdr:rowOff>
    </xdr:from>
    <xdr:to>
      <xdr:col>9</xdr:col>
      <xdr:colOff>270932</xdr:colOff>
      <xdr:row>17</xdr:row>
      <xdr:rowOff>16932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 txBox="1">
          <a:spLocks noChangeArrowheads="1"/>
        </xdr:cNvSpPr>
      </xdr:nvSpPr>
      <xdr:spPr bwMode="auto">
        <a:xfrm>
          <a:off x="6300046" y="5237479"/>
          <a:ext cx="1421553" cy="215053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rtl="0"/>
          <a:r>
            <a:rPr lang="pt-BR" sz="1100" b="0" i="0" baseline="0">
              <a:effectLst/>
              <a:latin typeface="+mn-lt"/>
              <a:ea typeface="+mn-ea"/>
              <a:cs typeface="+mn-cs"/>
            </a:rPr>
            <a:t>*n = number of classes</a:t>
          </a:r>
          <a:endParaRPr lang="pt-BR">
            <a:effectLst/>
          </a:endParaRPr>
        </a:p>
      </xdr:txBody>
    </xdr:sp>
    <xdr:clientData/>
  </xdr:twoCellAnchor>
  <xdr:twoCellAnchor editAs="oneCell">
    <xdr:from>
      <xdr:col>7</xdr:col>
      <xdr:colOff>72470</xdr:colOff>
      <xdr:row>19</xdr:row>
      <xdr:rowOff>19671</xdr:rowOff>
    </xdr:from>
    <xdr:to>
      <xdr:col>12</xdr:col>
      <xdr:colOff>19385</xdr:colOff>
      <xdr:row>19</xdr:row>
      <xdr:rowOff>189734</xdr:rowOff>
    </xdr:to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 txBox="1">
          <a:spLocks noChangeArrowheads="1"/>
        </xdr:cNvSpPr>
      </xdr:nvSpPr>
      <xdr:spPr bwMode="auto">
        <a:xfrm>
          <a:off x="6305630" y="5513691"/>
          <a:ext cx="2994915" cy="170063"/>
        </a:xfrm>
        <a:prstGeom prst="rect">
          <a:avLst/>
        </a:prstGeom>
        <a:solidFill>
          <a:srgbClr val="FF99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rtl="0"/>
          <a:r>
            <a:rPr lang="pt-BR" sz="1100" b="0" i="0" baseline="0">
              <a:effectLst/>
              <a:latin typeface="+mn-lt"/>
              <a:ea typeface="+mn-ea"/>
              <a:cs typeface="+mn-cs"/>
            </a:rPr>
            <a:t>*If CR &lt; 0.10, it means good consistency ratio</a:t>
          </a:r>
          <a:endParaRPr lang="pt-BR"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56528</xdr:colOff>
      <xdr:row>23</xdr:row>
      <xdr:rowOff>176950</xdr:rowOff>
    </xdr:from>
    <xdr:to>
      <xdr:col>15</xdr:col>
      <xdr:colOff>3443</xdr:colOff>
      <xdr:row>24</xdr:row>
      <xdr:rowOff>172612</xdr:rowOff>
    </xdr:to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>
          <a:spLocks noChangeArrowheads="1"/>
        </xdr:cNvSpPr>
      </xdr:nvSpPr>
      <xdr:spPr bwMode="auto">
        <a:xfrm>
          <a:off x="7981328" y="6333910"/>
          <a:ext cx="2994915" cy="178543"/>
        </a:xfrm>
        <a:prstGeom prst="rect">
          <a:avLst/>
        </a:prstGeom>
        <a:solidFill>
          <a:srgbClr val="DBEEF4"/>
        </a:solidFill>
        <a:ln w="9525">
          <a:solidFill>
            <a:srgbClr val="31859C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rtl="0"/>
          <a:r>
            <a:rPr lang="pt-BR" sz="1100" b="0" i="0" baseline="0">
              <a:effectLst/>
              <a:latin typeface="+mn-lt"/>
              <a:ea typeface="+mn-ea"/>
              <a:cs typeface="+mn-cs"/>
            </a:rPr>
            <a:t>*RI is provided by AHP as a function of n</a:t>
          </a:r>
          <a:endParaRPr lang="pt-BR">
            <a:effectLst/>
          </a:endParaRPr>
        </a:p>
      </xdr:txBody>
    </xdr:sp>
    <xdr:clientData/>
  </xdr:twoCellAnchor>
  <xdr:twoCellAnchor editAs="oneCell">
    <xdr:from>
      <xdr:col>10</xdr:col>
      <xdr:colOff>53340</xdr:colOff>
      <xdr:row>21</xdr:row>
      <xdr:rowOff>167640</xdr:rowOff>
    </xdr:from>
    <xdr:to>
      <xdr:col>12</xdr:col>
      <xdr:colOff>160148</xdr:colOff>
      <xdr:row>22</xdr:row>
      <xdr:rowOff>167288</xdr:rowOff>
    </xdr:to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>
          <a:spLocks noChangeArrowheads="1"/>
        </xdr:cNvSpPr>
      </xdr:nvSpPr>
      <xdr:spPr bwMode="auto">
        <a:xfrm>
          <a:off x="7978140" y="5951220"/>
          <a:ext cx="1326008" cy="190149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rtl="0"/>
          <a:r>
            <a:rPr lang="pt-BR" sz="1100" b="0" i="0" baseline="0">
              <a:effectLst/>
              <a:latin typeface="+mn-lt"/>
              <a:ea typeface="+mn-ea"/>
              <a:cs typeface="+mn-cs"/>
            </a:rPr>
            <a:t>*n = number of classes</a:t>
          </a:r>
          <a:endParaRPr lang="pt-BR">
            <a:effectLst/>
          </a:endParaRPr>
        </a:p>
      </xdr:txBody>
    </xdr:sp>
    <xdr:clientData/>
  </xdr:twoCellAnchor>
  <xdr:twoCellAnchor editAs="oneCell">
    <xdr:from>
      <xdr:col>10</xdr:col>
      <xdr:colOff>57230</xdr:colOff>
      <xdr:row>25</xdr:row>
      <xdr:rowOff>12051</xdr:rowOff>
    </xdr:from>
    <xdr:to>
      <xdr:col>15</xdr:col>
      <xdr:colOff>4145</xdr:colOff>
      <xdr:row>25</xdr:row>
      <xdr:rowOff>182114</xdr:rowOff>
    </xdr:to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>
          <a:spLocks noChangeArrowheads="1"/>
        </xdr:cNvSpPr>
      </xdr:nvSpPr>
      <xdr:spPr bwMode="auto">
        <a:xfrm>
          <a:off x="7982030" y="6534771"/>
          <a:ext cx="2994915" cy="170063"/>
        </a:xfrm>
        <a:prstGeom prst="rect">
          <a:avLst/>
        </a:prstGeom>
        <a:solidFill>
          <a:srgbClr val="FF99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rtl="0"/>
          <a:r>
            <a:rPr lang="pt-BR" sz="1100" b="0" i="0" baseline="0">
              <a:effectLst/>
              <a:latin typeface="+mn-lt"/>
              <a:ea typeface="+mn-ea"/>
              <a:cs typeface="+mn-cs"/>
            </a:rPr>
            <a:t>*If CR &lt; 0.10, it means good consistency ratio</a:t>
          </a:r>
          <a:endParaRPr lang="pt-BR">
            <a:effectLst/>
          </a:endParaRPr>
        </a:p>
      </xdr:txBody>
    </xdr:sp>
    <xdr:clientData/>
  </xdr:twoCellAnchor>
  <xdr:twoCellAnchor>
    <xdr:from>
      <xdr:col>0</xdr:col>
      <xdr:colOff>160020</xdr:colOff>
      <xdr:row>9</xdr:row>
      <xdr:rowOff>41910</xdr:rowOff>
    </xdr:from>
    <xdr:to>
      <xdr:col>4</xdr:col>
      <xdr:colOff>472440</xdr:colOff>
      <xdr:row>10</xdr:row>
      <xdr:rowOff>2286000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56528</xdr:colOff>
      <xdr:row>26</xdr:row>
      <xdr:rowOff>1690</xdr:rowOff>
    </xdr:from>
    <xdr:to>
      <xdr:col>16</xdr:col>
      <xdr:colOff>3443</xdr:colOff>
      <xdr:row>26</xdr:row>
      <xdr:rowOff>180233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>
          <a:spLocks noChangeArrowheads="1"/>
        </xdr:cNvSpPr>
      </xdr:nvSpPr>
      <xdr:spPr bwMode="auto">
        <a:xfrm>
          <a:off x="8423288" y="6966370"/>
          <a:ext cx="2994915" cy="178543"/>
        </a:xfrm>
        <a:prstGeom prst="rect">
          <a:avLst/>
        </a:prstGeom>
        <a:solidFill>
          <a:srgbClr val="DBEEF4"/>
        </a:solidFill>
        <a:ln w="9525">
          <a:solidFill>
            <a:srgbClr val="31859C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rtl="0"/>
          <a:r>
            <a:rPr lang="pt-BR" sz="1100" b="0" i="0" baseline="0">
              <a:effectLst/>
              <a:latin typeface="+mn-lt"/>
              <a:ea typeface="+mn-ea"/>
              <a:cs typeface="+mn-cs"/>
            </a:rPr>
            <a:t>*RI is provided by AHP as a function of n</a:t>
          </a:r>
          <a:endParaRPr lang="pt-BR">
            <a:effectLst/>
          </a:endParaRPr>
        </a:p>
      </xdr:txBody>
    </xdr:sp>
    <xdr:clientData/>
  </xdr:twoCellAnchor>
  <xdr:twoCellAnchor editAs="oneCell">
    <xdr:from>
      <xdr:col>11</xdr:col>
      <xdr:colOff>53340</xdr:colOff>
      <xdr:row>23</xdr:row>
      <xdr:rowOff>182880</xdr:rowOff>
    </xdr:from>
    <xdr:to>
      <xdr:col>13</xdr:col>
      <xdr:colOff>160148</xdr:colOff>
      <xdr:row>24</xdr:row>
      <xdr:rowOff>182528</xdr:rowOff>
    </xdr:to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>
          <a:spLocks noChangeArrowheads="1"/>
        </xdr:cNvSpPr>
      </xdr:nvSpPr>
      <xdr:spPr bwMode="auto">
        <a:xfrm>
          <a:off x="8420100" y="6591300"/>
          <a:ext cx="1326008" cy="190149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rtl="0"/>
          <a:r>
            <a:rPr lang="pt-BR" sz="1100" b="0" i="0" baseline="0">
              <a:effectLst/>
              <a:latin typeface="+mn-lt"/>
              <a:ea typeface="+mn-ea"/>
              <a:cs typeface="+mn-cs"/>
            </a:rPr>
            <a:t>*n = number of classes</a:t>
          </a:r>
          <a:endParaRPr lang="pt-BR">
            <a:effectLst/>
          </a:endParaRPr>
        </a:p>
      </xdr:txBody>
    </xdr:sp>
    <xdr:clientData/>
  </xdr:twoCellAnchor>
  <xdr:twoCellAnchor editAs="oneCell">
    <xdr:from>
      <xdr:col>11</xdr:col>
      <xdr:colOff>57230</xdr:colOff>
      <xdr:row>27</xdr:row>
      <xdr:rowOff>19671</xdr:rowOff>
    </xdr:from>
    <xdr:to>
      <xdr:col>16</xdr:col>
      <xdr:colOff>4145</xdr:colOff>
      <xdr:row>27</xdr:row>
      <xdr:rowOff>189734</xdr:rowOff>
    </xdr:to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>
          <a:spLocks noChangeArrowheads="1"/>
        </xdr:cNvSpPr>
      </xdr:nvSpPr>
      <xdr:spPr bwMode="auto">
        <a:xfrm>
          <a:off x="8423990" y="7167231"/>
          <a:ext cx="2994915" cy="170063"/>
        </a:xfrm>
        <a:prstGeom prst="rect">
          <a:avLst/>
        </a:prstGeom>
        <a:solidFill>
          <a:srgbClr val="FF99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rtl="0"/>
          <a:r>
            <a:rPr lang="pt-BR" sz="1100" b="0" i="0" baseline="0">
              <a:effectLst/>
              <a:latin typeface="+mn-lt"/>
              <a:ea typeface="+mn-ea"/>
              <a:cs typeface="+mn-cs"/>
            </a:rPr>
            <a:t>*If CR &lt; 0.10, it means good consistency ratio</a:t>
          </a:r>
          <a:endParaRPr lang="pt-BR">
            <a:effectLst/>
          </a:endParaRPr>
        </a:p>
      </xdr:txBody>
    </xdr:sp>
    <xdr:clientData/>
  </xdr:twoCellAnchor>
  <xdr:twoCellAnchor>
    <xdr:from>
      <xdr:col>0</xdr:col>
      <xdr:colOff>210820</xdr:colOff>
      <xdr:row>9</xdr:row>
      <xdr:rowOff>33444</xdr:rowOff>
    </xdr:from>
    <xdr:to>
      <xdr:col>6</xdr:col>
      <xdr:colOff>165100</xdr:colOff>
      <xdr:row>11</xdr:row>
      <xdr:rowOff>2145454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56528</xdr:colOff>
      <xdr:row>29</xdr:row>
      <xdr:rowOff>1690</xdr:rowOff>
    </xdr:from>
    <xdr:to>
      <xdr:col>17</xdr:col>
      <xdr:colOff>3443</xdr:colOff>
      <xdr:row>29</xdr:row>
      <xdr:rowOff>180233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>
          <a:spLocks noChangeArrowheads="1"/>
        </xdr:cNvSpPr>
      </xdr:nvSpPr>
      <xdr:spPr bwMode="auto">
        <a:xfrm>
          <a:off x="9177668" y="7515010"/>
          <a:ext cx="2994915" cy="178543"/>
        </a:xfrm>
        <a:prstGeom prst="rect">
          <a:avLst/>
        </a:prstGeom>
        <a:solidFill>
          <a:srgbClr val="DBEEF4"/>
        </a:solidFill>
        <a:ln w="9525">
          <a:solidFill>
            <a:srgbClr val="31859C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rtl="0"/>
          <a:r>
            <a:rPr lang="pt-BR" sz="1100" b="0" i="0" baseline="0">
              <a:effectLst/>
              <a:latin typeface="+mn-lt"/>
              <a:ea typeface="+mn-ea"/>
              <a:cs typeface="+mn-cs"/>
            </a:rPr>
            <a:t>*RI is provided by AHP as a function of n</a:t>
          </a:r>
          <a:endParaRPr lang="pt-BR">
            <a:effectLst/>
          </a:endParaRPr>
        </a:p>
      </xdr:txBody>
    </xdr:sp>
    <xdr:clientData/>
  </xdr:twoCellAnchor>
  <xdr:twoCellAnchor editAs="oneCell">
    <xdr:from>
      <xdr:col>12</xdr:col>
      <xdr:colOff>53340</xdr:colOff>
      <xdr:row>26</xdr:row>
      <xdr:rowOff>182880</xdr:rowOff>
    </xdr:from>
    <xdr:to>
      <xdr:col>14</xdr:col>
      <xdr:colOff>171450</xdr:colOff>
      <xdr:row>28</xdr:row>
      <xdr:rowOff>0</xdr:rowOff>
    </xdr:to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>
          <a:spLocks noChangeArrowheads="1"/>
        </xdr:cNvSpPr>
      </xdr:nvSpPr>
      <xdr:spPr bwMode="auto">
        <a:xfrm>
          <a:off x="9387840" y="7498080"/>
          <a:ext cx="1375410" cy="188595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rtl="0"/>
          <a:r>
            <a:rPr lang="pt-BR" sz="1100" b="0" i="0" baseline="0">
              <a:effectLst/>
              <a:latin typeface="+mn-lt"/>
              <a:ea typeface="+mn-ea"/>
              <a:cs typeface="+mn-cs"/>
            </a:rPr>
            <a:t>*n = number of classes</a:t>
          </a:r>
          <a:endParaRPr lang="pt-BR">
            <a:effectLst/>
          </a:endParaRPr>
        </a:p>
      </xdr:txBody>
    </xdr:sp>
    <xdr:clientData/>
  </xdr:twoCellAnchor>
  <xdr:twoCellAnchor editAs="oneCell">
    <xdr:from>
      <xdr:col>12</xdr:col>
      <xdr:colOff>57230</xdr:colOff>
      <xdr:row>30</xdr:row>
      <xdr:rowOff>19671</xdr:rowOff>
    </xdr:from>
    <xdr:to>
      <xdr:col>17</xdr:col>
      <xdr:colOff>4145</xdr:colOff>
      <xdr:row>30</xdr:row>
      <xdr:rowOff>189734</xdr:rowOff>
    </xdr:to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 txBox="1">
          <a:spLocks noChangeArrowheads="1"/>
        </xdr:cNvSpPr>
      </xdr:nvSpPr>
      <xdr:spPr bwMode="auto">
        <a:xfrm>
          <a:off x="9178370" y="7715871"/>
          <a:ext cx="2994915" cy="170063"/>
        </a:xfrm>
        <a:prstGeom prst="rect">
          <a:avLst/>
        </a:prstGeom>
        <a:solidFill>
          <a:srgbClr val="FF99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rtl="0"/>
          <a:r>
            <a:rPr lang="pt-BR" sz="1100" b="0" i="0" baseline="0">
              <a:effectLst/>
              <a:latin typeface="+mn-lt"/>
              <a:ea typeface="+mn-ea"/>
              <a:cs typeface="+mn-cs"/>
            </a:rPr>
            <a:t>*If CR &lt; 0.10, it means good consistency ratio</a:t>
          </a:r>
          <a:endParaRPr lang="pt-BR">
            <a:effectLst/>
          </a:endParaRPr>
        </a:p>
      </xdr:txBody>
    </xdr:sp>
    <xdr:clientData/>
  </xdr:twoCellAnchor>
  <xdr:twoCellAnchor>
    <xdr:from>
      <xdr:col>0</xdr:col>
      <xdr:colOff>160020</xdr:colOff>
      <xdr:row>11</xdr:row>
      <xdr:rowOff>41910</xdr:rowOff>
    </xdr:from>
    <xdr:to>
      <xdr:col>6</xdr:col>
      <xdr:colOff>114300</xdr:colOff>
      <xdr:row>13</xdr:row>
      <xdr:rowOff>121920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79388</xdr:colOff>
      <xdr:row>31</xdr:row>
      <xdr:rowOff>16930</xdr:rowOff>
    </xdr:from>
    <xdr:to>
      <xdr:col>18</xdr:col>
      <xdr:colOff>26303</xdr:colOff>
      <xdr:row>32</xdr:row>
      <xdr:rowOff>12593</xdr:rowOff>
    </xdr:to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 txBox="1">
          <a:spLocks noChangeArrowheads="1"/>
        </xdr:cNvSpPr>
      </xdr:nvSpPr>
      <xdr:spPr bwMode="auto">
        <a:xfrm>
          <a:off x="10495928" y="8688490"/>
          <a:ext cx="2994915" cy="178543"/>
        </a:xfrm>
        <a:prstGeom prst="rect">
          <a:avLst/>
        </a:prstGeom>
        <a:solidFill>
          <a:srgbClr val="DBEEF4"/>
        </a:solidFill>
        <a:ln w="9525">
          <a:solidFill>
            <a:srgbClr val="31859C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rtl="0"/>
          <a:r>
            <a:rPr lang="pt-BR" sz="1100" b="0" i="0" baseline="0">
              <a:effectLst/>
              <a:latin typeface="+mn-lt"/>
              <a:ea typeface="+mn-ea"/>
              <a:cs typeface="+mn-cs"/>
            </a:rPr>
            <a:t>*RI is provided by AHP as a function of n</a:t>
          </a:r>
          <a:endParaRPr lang="pt-BR">
            <a:effectLst/>
          </a:endParaRPr>
        </a:p>
      </xdr:txBody>
    </xdr:sp>
    <xdr:clientData/>
  </xdr:twoCellAnchor>
  <xdr:twoCellAnchor editAs="oneCell">
    <xdr:from>
      <xdr:col>13</xdr:col>
      <xdr:colOff>76200</xdr:colOff>
      <xdr:row>29</xdr:row>
      <xdr:rowOff>7619</xdr:rowOff>
    </xdr:from>
    <xdr:to>
      <xdr:col>15</xdr:col>
      <xdr:colOff>266700</xdr:colOff>
      <xdr:row>30</xdr:row>
      <xdr:rowOff>38099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 txBox="1">
          <a:spLocks noChangeArrowheads="1"/>
        </xdr:cNvSpPr>
      </xdr:nvSpPr>
      <xdr:spPr bwMode="auto">
        <a:xfrm>
          <a:off x="10020300" y="7941944"/>
          <a:ext cx="1409700" cy="211455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rtl="0"/>
          <a:r>
            <a:rPr lang="pt-BR" sz="1100" b="0" i="0" baseline="0">
              <a:effectLst/>
              <a:latin typeface="+mn-lt"/>
              <a:ea typeface="+mn-ea"/>
              <a:cs typeface="+mn-cs"/>
            </a:rPr>
            <a:t>*n = number of classes</a:t>
          </a:r>
          <a:endParaRPr lang="pt-BR">
            <a:effectLst/>
          </a:endParaRPr>
        </a:p>
      </xdr:txBody>
    </xdr:sp>
    <xdr:clientData/>
  </xdr:twoCellAnchor>
  <xdr:twoCellAnchor editAs="oneCell">
    <xdr:from>
      <xdr:col>13</xdr:col>
      <xdr:colOff>80090</xdr:colOff>
      <xdr:row>32</xdr:row>
      <xdr:rowOff>34911</xdr:rowOff>
    </xdr:from>
    <xdr:to>
      <xdr:col>18</xdr:col>
      <xdr:colOff>27005</xdr:colOff>
      <xdr:row>33</xdr:row>
      <xdr:rowOff>22094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 txBox="1">
          <a:spLocks noChangeArrowheads="1"/>
        </xdr:cNvSpPr>
      </xdr:nvSpPr>
      <xdr:spPr bwMode="auto">
        <a:xfrm>
          <a:off x="10496630" y="8889351"/>
          <a:ext cx="2994915" cy="170063"/>
        </a:xfrm>
        <a:prstGeom prst="rect">
          <a:avLst/>
        </a:prstGeom>
        <a:solidFill>
          <a:srgbClr val="FF99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rtl="0"/>
          <a:r>
            <a:rPr lang="pt-BR" sz="1100" b="0" i="0" baseline="0">
              <a:effectLst/>
              <a:latin typeface="+mn-lt"/>
              <a:ea typeface="+mn-ea"/>
              <a:cs typeface="+mn-cs"/>
            </a:rPr>
            <a:t>*If CR &lt; 0.10, it means good consistency ratio</a:t>
          </a:r>
          <a:endParaRPr lang="pt-BR">
            <a:effectLst/>
          </a:endParaRPr>
        </a:p>
      </xdr:txBody>
    </xdr:sp>
    <xdr:clientData/>
  </xdr:twoCellAnchor>
  <xdr:twoCellAnchor>
    <xdr:from>
      <xdr:col>0</xdr:col>
      <xdr:colOff>160020</xdr:colOff>
      <xdr:row>12</xdr:row>
      <xdr:rowOff>41910</xdr:rowOff>
    </xdr:from>
    <xdr:to>
      <xdr:col>7</xdr:col>
      <xdr:colOff>121920</xdr:colOff>
      <xdr:row>14</xdr:row>
      <xdr:rowOff>412750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79388</xdr:colOff>
      <xdr:row>31</xdr:row>
      <xdr:rowOff>16930</xdr:rowOff>
    </xdr:from>
    <xdr:to>
      <xdr:col>19</xdr:col>
      <xdr:colOff>26303</xdr:colOff>
      <xdr:row>32</xdr:row>
      <xdr:rowOff>12593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>
          <a:spLocks noChangeArrowheads="1"/>
        </xdr:cNvSpPr>
      </xdr:nvSpPr>
      <xdr:spPr bwMode="auto">
        <a:xfrm>
          <a:off x="10495928" y="8688490"/>
          <a:ext cx="2994915" cy="178543"/>
        </a:xfrm>
        <a:prstGeom prst="rect">
          <a:avLst/>
        </a:prstGeom>
        <a:solidFill>
          <a:srgbClr val="DBEEF4"/>
        </a:solidFill>
        <a:ln w="9525">
          <a:solidFill>
            <a:srgbClr val="31859C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rtl="0"/>
          <a:r>
            <a:rPr lang="pt-BR" sz="1100" b="0" i="0" baseline="0">
              <a:effectLst/>
              <a:latin typeface="+mn-lt"/>
              <a:ea typeface="+mn-ea"/>
              <a:cs typeface="+mn-cs"/>
            </a:rPr>
            <a:t>*RI is provided by AHP as a function of n</a:t>
          </a:r>
          <a:endParaRPr lang="pt-BR">
            <a:effectLst/>
          </a:endParaRPr>
        </a:p>
      </xdr:txBody>
    </xdr:sp>
    <xdr:clientData/>
  </xdr:twoCellAnchor>
  <xdr:twoCellAnchor editAs="oneCell">
    <xdr:from>
      <xdr:col>14</xdr:col>
      <xdr:colOff>76199</xdr:colOff>
      <xdr:row>29</xdr:row>
      <xdr:rowOff>7619</xdr:rowOff>
    </xdr:from>
    <xdr:to>
      <xdr:col>16</xdr:col>
      <xdr:colOff>257174</xdr:colOff>
      <xdr:row>30</xdr:row>
      <xdr:rowOff>19049</xdr:rowOff>
    </xdr:to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 txBox="1">
          <a:spLocks noChangeArrowheads="1"/>
        </xdr:cNvSpPr>
      </xdr:nvSpPr>
      <xdr:spPr bwMode="auto">
        <a:xfrm>
          <a:off x="10801349" y="8313419"/>
          <a:ext cx="1400175" cy="192405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rtl="0"/>
          <a:r>
            <a:rPr lang="pt-BR" sz="1100" b="0" i="0" baseline="0">
              <a:effectLst/>
              <a:latin typeface="+mn-lt"/>
              <a:ea typeface="+mn-ea"/>
              <a:cs typeface="+mn-cs"/>
            </a:rPr>
            <a:t>*n = number of classes</a:t>
          </a:r>
          <a:endParaRPr lang="pt-BR">
            <a:effectLst/>
          </a:endParaRPr>
        </a:p>
      </xdr:txBody>
    </xdr:sp>
    <xdr:clientData/>
  </xdr:twoCellAnchor>
  <xdr:twoCellAnchor editAs="oneCell">
    <xdr:from>
      <xdr:col>14</xdr:col>
      <xdr:colOff>80090</xdr:colOff>
      <xdr:row>32</xdr:row>
      <xdr:rowOff>34911</xdr:rowOff>
    </xdr:from>
    <xdr:to>
      <xdr:col>19</xdr:col>
      <xdr:colOff>27005</xdr:colOff>
      <xdr:row>33</xdr:row>
      <xdr:rowOff>14474</xdr:rowOff>
    </xdr:to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 txBox="1">
          <a:spLocks noChangeArrowheads="1"/>
        </xdr:cNvSpPr>
      </xdr:nvSpPr>
      <xdr:spPr bwMode="auto">
        <a:xfrm>
          <a:off x="10496630" y="8889351"/>
          <a:ext cx="2994915" cy="170063"/>
        </a:xfrm>
        <a:prstGeom prst="rect">
          <a:avLst/>
        </a:prstGeom>
        <a:solidFill>
          <a:srgbClr val="FF99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rtl="0"/>
          <a:r>
            <a:rPr lang="pt-BR" sz="1100" b="0" i="0" baseline="0">
              <a:effectLst/>
              <a:latin typeface="+mn-lt"/>
              <a:ea typeface="+mn-ea"/>
              <a:cs typeface="+mn-cs"/>
            </a:rPr>
            <a:t>*If CR &lt; 0.10, it means good consistency ratio</a:t>
          </a:r>
          <a:endParaRPr lang="pt-BR">
            <a:effectLst/>
          </a:endParaRPr>
        </a:p>
      </xdr:txBody>
    </xdr:sp>
    <xdr:clientData/>
  </xdr:twoCellAnchor>
  <xdr:twoCellAnchor>
    <xdr:from>
      <xdr:col>0</xdr:col>
      <xdr:colOff>160020</xdr:colOff>
      <xdr:row>13</xdr:row>
      <xdr:rowOff>41910</xdr:rowOff>
    </xdr:from>
    <xdr:to>
      <xdr:col>7</xdr:col>
      <xdr:colOff>121920</xdr:colOff>
      <xdr:row>15</xdr:row>
      <xdr:rowOff>121920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160020</xdr:colOff>
      <xdr:row>14</xdr:row>
      <xdr:rowOff>41910</xdr:rowOff>
    </xdr:from>
    <xdr:to>
      <xdr:col>7</xdr:col>
      <xdr:colOff>121920</xdr:colOff>
      <xdr:row>16</xdr:row>
      <xdr:rowOff>121920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117488</xdr:colOff>
      <xdr:row>33</xdr:row>
      <xdr:rowOff>1690</xdr:rowOff>
    </xdr:from>
    <xdr:to>
      <xdr:col>20</xdr:col>
      <xdr:colOff>64403</xdr:colOff>
      <xdr:row>33</xdr:row>
      <xdr:rowOff>180233</xdr:rowOff>
    </xdr:to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 txBox="1">
          <a:spLocks noChangeArrowheads="1"/>
        </xdr:cNvSpPr>
      </xdr:nvSpPr>
      <xdr:spPr bwMode="auto">
        <a:xfrm>
          <a:off x="11136008" y="8932330"/>
          <a:ext cx="2994915" cy="178543"/>
        </a:xfrm>
        <a:prstGeom prst="rect">
          <a:avLst/>
        </a:prstGeom>
        <a:solidFill>
          <a:srgbClr val="DBEEF4"/>
        </a:solidFill>
        <a:ln w="9525">
          <a:solidFill>
            <a:srgbClr val="31859C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rtl="0"/>
          <a:r>
            <a:rPr lang="pt-BR" sz="1100" b="0" i="0" baseline="0">
              <a:effectLst/>
              <a:latin typeface="+mn-lt"/>
              <a:ea typeface="+mn-ea"/>
              <a:cs typeface="+mn-cs"/>
            </a:rPr>
            <a:t>*RI is provided by AHP as a function of n</a:t>
          </a:r>
          <a:endParaRPr lang="pt-BR">
            <a:effectLst/>
          </a:endParaRPr>
        </a:p>
      </xdr:txBody>
    </xdr:sp>
    <xdr:clientData/>
  </xdr:twoCellAnchor>
  <xdr:twoCellAnchor editAs="oneCell">
    <xdr:from>
      <xdr:col>15</xdr:col>
      <xdr:colOff>114300</xdr:colOff>
      <xdr:row>30</xdr:row>
      <xdr:rowOff>182880</xdr:rowOff>
    </xdr:from>
    <xdr:to>
      <xdr:col>17</xdr:col>
      <xdr:colOff>355600</xdr:colOff>
      <xdr:row>32</xdr:row>
      <xdr:rowOff>25400</xdr:rowOff>
    </xdr:to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 txBox="1">
          <a:spLocks noChangeArrowheads="1"/>
        </xdr:cNvSpPr>
      </xdr:nvSpPr>
      <xdr:spPr bwMode="auto">
        <a:xfrm>
          <a:off x="11451167" y="8581813"/>
          <a:ext cx="1460500" cy="223520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rtl="0"/>
          <a:r>
            <a:rPr lang="pt-BR" sz="1100" b="0" i="0" baseline="0">
              <a:effectLst/>
              <a:latin typeface="+mn-lt"/>
              <a:ea typeface="+mn-ea"/>
              <a:cs typeface="+mn-cs"/>
            </a:rPr>
            <a:t>*n = number of classes</a:t>
          </a:r>
          <a:endParaRPr lang="pt-BR">
            <a:effectLst/>
          </a:endParaRPr>
        </a:p>
      </xdr:txBody>
    </xdr:sp>
    <xdr:clientData/>
  </xdr:twoCellAnchor>
  <xdr:twoCellAnchor editAs="oneCell">
    <xdr:from>
      <xdr:col>15</xdr:col>
      <xdr:colOff>118190</xdr:colOff>
      <xdr:row>34</xdr:row>
      <xdr:rowOff>19671</xdr:rowOff>
    </xdr:from>
    <xdr:to>
      <xdr:col>20</xdr:col>
      <xdr:colOff>65105</xdr:colOff>
      <xdr:row>34</xdr:row>
      <xdr:rowOff>189734</xdr:rowOff>
    </xdr:to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 txBox="1">
          <a:spLocks noChangeArrowheads="1"/>
        </xdr:cNvSpPr>
      </xdr:nvSpPr>
      <xdr:spPr bwMode="auto">
        <a:xfrm>
          <a:off x="11136710" y="9133191"/>
          <a:ext cx="2994915" cy="170063"/>
        </a:xfrm>
        <a:prstGeom prst="rect">
          <a:avLst/>
        </a:prstGeom>
        <a:solidFill>
          <a:srgbClr val="FF99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rtl="0"/>
          <a:r>
            <a:rPr lang="pt-BR" sz="1100" b="0" i="0" baseline="0">
              <a:effectLst/>
              <a:latin typeface="+mn-lt"/>
              <a:ea typeface="+mn-ea"/>
              <a:cs typeface="+mn-cs"/>
            </a:rPr>
            <a:t>*If CR &lt; 0.10, it means good consistency ratio</a:t>
          </a:r>
          <a:endParaRPr lang="pt-BR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22"/>
  <sheetViews>
    <sheetView zoomScale="90" zoomScaleNormal="90" workbookViewId="0">
      <selection activeCell="G6" sqref="G6"/>
    </sheetView>
  </sheetViews>
  <sheetFormatPr defaultRowHeight="14.4" x14ac:dyDescent="0.3"/>
  <cols>
    <col min="1" max="1" width="22.88671875" customWidth="1"/>
    <col min="6" max="6" width="10.109375" customWidth="1"/>
    <col min="7" max="7" width="23.6640625" bestFit="1" customWidth="1"/>
    <col min="8" max="8" width="16" customWidth="1"/>
  </cols>
  <sheetData>
    <row r="1" spans="1:8" ht="15" thickBot="1" x14ac:dyDescent="0.35">
      <c r="A1" s="30" t="s">
        <v>27</v>
      </c>
      <c r="B1" s="30"/>
      <c r="C1" s="36"/>
      <c r="D1" s="36"/>
      <c r="E1" s="36"/>
      <c r="F1" s="36"/>
      <c r="G1" s="32"/>
      <c r="H1" s="32"/>
    </row>
    <row r="2" spans="1:8" ht="69.599999999999994" customHeight="1" thickBot="1" x14ac:dyDescent="0.35">
      <c r="A2" s="22" t="s">
        <v>6</v>
      </c>
      <c r="B2" s="172" t="str">
        <f>A3</f>
        <v>Habitat amount</v>
      </c>
      <c r="C2" s="173" t="str">
        <f>A4</f>
        <v>Env. suitability</v>
      </c>
      <c r="D2" s="174" t="str">
        <f>A5</f>
        <v>Fire frequency</v>
      </c>
      <c r="E2" s="175" t="str">
        <f>A6</f>
        <v xml:space="preserve">Diversity of phytophysiognomic </v>
      </c>
      <c r="F2" s="37"/>
      <c r="G2" s="32"/>
      <c r="H2" s="32"/>
    </row>
    <row r="3" spans="1:8" ht="15.6" x14ac:dyDescent="0.3">
      <c r="A3" s="133" t="s">
        <v>29</v>
      </c>
      <c r="B3" s="28">
        <v>1</v>
      </c>
      <c r="C3" s="24">
        <v>2</v>
      </c>
      <c r="D3" s="24">
        <v>4</v>
      </c>
      <c r="E3" s="25">
        <v>9</v>
      </c>
      <c r="F3" s="36"/>
      <c r="G3" s="32"/>
      <c r="H3" s="33"/>
    </row>
    <row r="4" spans="1:8" ht="15.6" x14ac:dyDescent="0.3">
      <c r="A4" s="137" t="s">
        <v>30</v>
      </c>
      <c r="B4" s="23">
        <f>1/C3</f>
        <v>0.5</v>
      </c>
      <c r="C4" s="29">
        <v>1</v>
      </c>
      <c r="D4" s="26">
        <v>3</v>
      </c>
      <c r="E4" s="27">
        <v>7</v>
      </c>
      <c r="F4" s="36"/>
      <c r="G4" s="32"/>
      <c r="H4" s="33"/>
    </row>
    <row r="5" spans="1:8" ht="15.6" x14ac:dyDescent="0.3">
      <c r="A5" s="139" t="s">
        <v>33</v>
      </c>
      <c r="B5" s="23">
        <f>1/D3</f>
        <v>0.25</v>
      </c>
      <c r="C5" s="23">
        <f>1/D4</f>
        <v>0.33333333333333331</v>
      </c>
      <c r="D5" s="29">
        <v>1</v>
      </c>
      <c r="E5" s="27">
        <v>6</v>
      </c>
      <c r="F5" s="36"/>
      <c r="G5" s="32"/>
      <c r="H5" s="33"/>
    </row>
    <row r="6" spans="1:8" ht="16.2" thickBot="1" x14ac:dyDescent="0.35">
      <c r="A6" s="141" t="s">
        <v>31</v>
      </c>
      <c r="B6" s="34">
        <f>1/E3</f>
        <v>0.1111111111111111</v>
      </c>
      <c r="C6" s="34">
        <f>1/E4</f>
        <v>0.14285714285714285</v>
      </c>
      <c r="D6" s="34">
        <f>1/E5</f>
        <v>0.16666666666666666</v>
      </c>
      <c r="E6" s="35">
        <v>1</v>
      </c>
      <c r="F6" s="36"/>
      <c r="G6" s="32"/>
      <c r="H6" s="33"/>
    </row>
    <row r="7" spans="1:8" x14ac:dyDescent="0.3">
      <c r="A7" s="32"/>
      <c r="B7" s="32"/>
      <c r="C7" s="32"/>
      <c r="D7" s="32"/>
      <c r="E7" s="32"/>
      <c r="F7" s="36"/>
      <c r="G7" s="32"/>
      <c r="H7" s="33"/>
    </row>
    <row r="8" spans="1:8" ht="15.6" x14ac:dyDescent="0.3">
      <c r="A8" s="38"/>
      <c r="B8" s="36"/>
      <c r="C8" s="36"/>
      <c r="D8" s="36"/>
      <c r="E8" s="36"/>
      <c r="F8" s="36"/>
      <c r="G8" s="32"/>
      <c r="H8" s="32"/>
    </row>
    <row r="9" spans="1:8" ht="193.2" customHeight="1" x14ac:dyDescent="0.3">
      <c r="A9" s="30"/>
      <c r="B9" s="31"/>
      <c r="C9" s="31"/>
      <c r="D9" s="31"/>
      <c r="E9" s="31"/>
      <c r="F9" s="32"/>
      <c r="G9" s="32"/>
      <c r="H9" s="32"/>
    </row>
    <row r="10" spans="1:8" ht="15" thickBot="1" x14ac:dyDescent="0.35">
      <c r="A10" s="30" t="str">
        <f>IF(H22&gt;=0.1,H22,"ok")</f>
        <v>ok</v>
      </c>
      <c r="B10" s="31"/>
      <c r="C10" s="31"/>
      <c r="D10" s="31"/>
      <c r="E10" s="31"/>
      <c r="F10" s="32"/>
      <c r="G10" s="32"/>
      <c r="H10" s="32"/>
    </row>
    <row r="11" spans="1:8" ht="15" thickBot="1" x14ac:dyDescent="0.35">
      <c r="A11" s="5" t="s">
        <v>17</v>
      </c>
      <c r="B11" s="6">
        <f>SUM(B3:B6)</f>
        <v>1.8611111111111112</v>
      </c>
      <c r="C11" s="7">
        <f>SUM(C3:C6)</f>
        <v>3.4761904761904763</v>
      </c>
      <c r="D11" s="7">
        <f>SUM(D3:D6)</f>
        <v>8.1666666666666661</v>
      </c>
      <c r="E11" s="7">
        <f>SUM(E3:E6)</f>
        <v>23</v>
      </c>
      <c r="F11" s="32"/>
      <c r="G11" s="32"/>
      <c r="H11" s="32"/>
    </row>
    <row r="12" spans="1:8" ht="15" thickBot="1" x14ac:dyDescent="0.35">
      <c r="A12" s="2" t="s">
        <v>26</v>
      </c>
      <c r="B12" s="2"/>
    </row>
    <row r="13" spans="1:8" ht="25.95" customHeight="1" thickBot="1" x14ac:dyDescent="0.35">
      <c r="A13" s="126" t="s">
        <v>25</v>
      </c>
      <c r="B13" s="127" t="s">
        <v>1</v>
      </c>
      <c r="C13" s="127" t="s">
        <v>2</v>
      </c>
      <c r="D13" s="127" t="s">
        <v>3</v>
      </c>
      <c r="E13" s="127" t="s">
        <v>4</v>
      </c>
      <c r="F13" s="66" t="s">
        <v>20</v>
      </c>
      <c r="G13" s="110" t="s">
        <v>18</v>
      </c>
      <c r="H13" s="111" t="s">
        <v>19</v>
      </c>
    </row>
    <row r="14" spans="1:8" x14ac:dyDescent="0.3">
      <c r="A14" s="112" t="s">
        <v>1</v>
      </c>
      <c r="B14" s="113">
        <f>$B3/B$11</f>
        <v>0.53731343283582089</v>
      </c>
      <c r="C14" s="113">
        <f>$C3/C$11</f>
        <v>0.57534246575342463</v>
      </c>
      <c r="D14" s="113">
        <f>$D3/D$11</f>
        <v>0.48979591836734698</v>
      </c>
      <c r="E14" s="113">
        <f>$E3/E$11</f>
        <v>0.39130434782608697</v>
      </c>
      <c r="F14" s="113">
        <f>SUM(B14:E14)</f>
        <v>1.9937561647826794</v>
      </c>
      <c r="G14" s="101">
        <f>AVERAGE(F14/4)</f>
        <v>0.49843904119566984</v>
      </c>
      <c r="H14" s="42">
        <f>MMULT(B3:E3,G14:G17)/G14</f>
        <v>4.2061839160094046</v>
      </c>
    </row>
    <row r="15" spans="1:8" x14ac:dyDescent="0.3">
      <c r="A15" s="8" t="s">
        <v>2</v>
      </c>
      <c r="B15" s="3">
        <f>$B4/B$11</f>
        <v>0.26865671641791045</v>
      </c>
      <c r="C15" s="3">
        <f>$C4/C$11</f>
        <v>0.28767123287671231</v>
      </c>
      <c r="D15" s="3">
        <f>$D4/D$11</f>
        <v>0.36734693877551022</v>
      </c>
      <c r="E15" s="3">
        <f>$E4/E$11</f>
        <v>0.30434782608695654</v>
      </c>
      <c r="F15" s="3">
        <f>SUM(B15:E15)</f>
        <v>1.2280227141570894</v>
      </c>
      <c r="G15" s="47">
        <f>AVERAGE(F15/4)</f>
        <v>0.30700567853927235</v>
      </c>
      <c r="H15" s="12">
        <f>MMULT(B4:E4,G14:G17)/G15</f>
        <v>4.2493508694124769</v>
      </c>
    </row>
    <row r="16" spans="1:8" x14ac:dyDescent="0.3">
      <c r="A16" s="8" t="s">
        <v>3</v>
      </c>
      <c r="B16" s="3">
        <f>$B5/B$11</f>
        <v>0.13432835820895522</v>
      </c>
      <c r="C16" s="3">
        <f>$C5/C$11</f>
        <v>9.5890410958904104E-2</v>
      </c>
      <c r="D16" s="3">
        <f>$D5/D$11</f>
        <v>0.12244897959183675</v>
      </c>
      <c r="E16" s="3">
        <f>$E5/E$11</f>
        <v>0.2608695652173913</v>
      </c>
      <c r="F16" s="3">
        <f>SUM(B16:E16)</f>
        <v>0.61353731397708744</v>
      </c>
      <c r="G16" s="47">
        <f>AVERAGE(F16/4)</f>
        <v>0.15338432849427186</v>
      </c>
      <c r="H16" s="12">
        <f>MMULT(B5:E5,G14:G17)/G16</f>
        <v>4.0900855501746447</v>
      </c>
    </row>
    <row r="17" spans="1:9" ht="15" thickBot="1" x14ac:dyDescent="0.35">
      <c r="A17" s="104" t="s">
        <v>4</v>
      </c>
      <c r="B17" s="105">
        <f>$B6/B$11</f>
        <v>5.9701492537313425E-2</v>
      </c>
      <c r="C17" s="105">
        <f>$C6/C$11</f>
        <v>4.1095890410958902E-2</v>
      </c>
      <c r="D17" s="105">
        <f>$D6/D$11</f>
        <v>2.0408163265306124E-2</v>
      </c>
      <c r="E17" s="105">
        <f>$E6/E$11</f>
        <v>4.3478260869565216E-2</v>
      </c>
      <c r="F17" s="105">
        <f>SUM(B17:E17)</f>
        <v>0.16468380708314367</v>
      </c>
      <c r="G17" s="48">
        <f>AVERAGE(F17/4)</f>
        <v>4.1170951770785918E-2</v>
      </c>
      <c r="H17" s="13">
        <f>MMULT(B6:E6,G14:G17)/G17</f>
        <v>4.0313635985226473</v>
      </c>
    </row>
    <row r="18" spans="1:9" ht="15" thickBot="1" x14ac:dyDescent="0.35">
      <c r="A18" s="95" t="s">
        <v>24</v>
      </c>
      <c r="B18" s="96">
        <f>SUM(B14:B17)</f>
        <v>1</v>
      </c>
      <c r="C18" s="96">
        <f>SUM(C14:C17)</f>
        <v>0.99999999999999978</v>
      </c>
      <c r="D18" s="96">
        <f>SUM(D14:D17)</f>
        <v>1</v>
      </c>
      <c r="E18" s="97">
        <f>SUM(E14:E17)</f>
        <v>1</v>
      </c>
      <c r="G18" s="40"/>
    </row>
    <row r="19" spans="1:9" x14ac:dyDescent="0.3">
      <c r="G19" s="14" t="s">
        <v>0</v>
      </c>
      <c r="H19" s="15">
        <v>4</v>
      </c>
      <c r="I19" s="1"/>
    </row>
    <row r="20" spans="1:9" x14ac:dyDescent="0.3">
      <c r="G20" s="16" t="s">
        <v>21</v>
      </c>
      <c r="H20" s="17">
        <f>(AVERAGE(H14:H17)-H19)/(H19-1)</f>
        <v>4.8081994509931412E-2</v>
      </c>
    </row>
    <row r="21" spans="1:9" x14ac:dyDescent="0.3">
      <c r="G21" s="18" t="s">
        <v>23</v>
      </c>
      <c r="H21" s="19">
        <f>IF(H19=2,0,IF(H19=3,0.58,IF(H19=4,0.9,IF(H19=5,1.12,IF(H19=6,1.24,IF(H19=7,1.32,IF(H19=8,1.41,IF(H19=9,1.46,IF(H19=10,1.49)))))))))</f>
        <v>0.9</v>
      </c>
    </row>
    <row r="22" spans="1:9" ht="15" thickBot="1" x14ac:dyDescent="0.35">
      <c r="G22" s="20" t="s">
        <v>22</v>
      </c>
      <c r="H22" s="21">
        <f>H20/H21</f>
        <v>5.3424438344368233E-2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Q37"/>
  <sheetViews>
    <sheetView zoomScale="80" zoomScaleNormal="80" workbookViewId="0">
      <selection activeCell="O13" sqref="O13"/>
    </sheetView>
  </sheetViews>
  <sheetFormatPr defaultRowHeight="14.4" x14ac:dyDescent="0.3"/>
  <cols>
    <col min="1" max="1" width="11.33203125" customWidth="1"/>
    <col min="14" max="14" width="16" customWidth="1"/>
    <col min="15" max="15" width="23.88671875" customWidth="1"/>
    <col min="16" max="16" width="16.6640625" customWidth="1"/>
  </cols>
  <sheetData>
    <row r="1" spans="1:15" ht="15" thickBot="1" x14ac:dyDescent="0.35">
      <c r="A1" s="30" t="s">
        <v>16</v>
      </c>
      <c r="B1" s="30"/>
      <c r="C1" s="36"/>
      <c r="D1" s="36"/>
      <c r="E1" s="36"/>
      <c r="F1" s="36"/>
      <c r="G1" s="36"/>
      <c r="H1" s="32"/>
      <c r="I1" s="32"/>
    </row>
    <row r="2" spans="1:15" ht="15.6" x14ac:dyDescent="0.3">
      <c r="A2" s="49" t="s">
        <v>6</v>
      </c>
      <c r="B2" s="56" t="s">
        <v>1</v>
      </c>
      <c r="C2" s="57" t="s">
        <v>2</v>
      </c>
      <c r="D2" s="57" t="s">
        <v>3</v>
      </c>
      <c r="E2" s="57" t="s">
        <v>4</v>
      </c>
      <c r="F2" s="58" t="s">
        <v>5</v>
      </c>
      <c r="G2" s="56" t="s">
        <v>7</v>
      </c>
      <c r="H2" s="57" t="s">
        <v>8</v>
      </c>
      <c r="I2" s="57" t="s">
        <v>9</v>
      </c>
      <c r="J2" s="57" t="s">
        <v>10</v>
      </c>
      <c r="K2" s="58" t="s">
        <v>11</v>
      </c>
      <c r="L2" s="56" t="s">
        <v>12</v>
      </c>
      <c r="M2" s="56" t="s">
        <v>13</v>
      </c>
    </row>
    <row r="3" spans="1:15" ht="15.6" x14ac:dyDescent="0.3">
      <c r="A3" s="50" t="s">
        <v>1</v>
      </c>
      <c r="B3" s="86">
        <v>1</v>
      </c>
      <c r="C3" s="87">
        <v>7</v>
      </c>
      <c r="D3" s="87">
        <v>3</v>
      </c>
      <c r="E3" s="87">
        <v>2</v>
      </c>
      <c r="F3" s="88">
        <v>3</v>
      </c>
      <c r="G3" s="88">
        <v>2</v>
      </c>
      <c r="H3" s="88">
        <v>3</v>
      </c>
      <c r="I3" s="88">
        <v>4</v>
      </c>
      <c r="J3" s="88">
        <v>5</v>
      </c>
      <c r="K3" s="88">
        <v>6</v>
      </c>
      <c r="L3" s="88">
        <v>7</v>
      </c>
      <c r="M3" s="88">
        <v>2</v>
      </c>
    </row>
    <row r="4" spans="1:15" ht="15.6" x14ac:dyDescent="0.3">
      <c r="A4" s="50" t="s">
        <v>2</v>
      </c>
      <c r="B4" s="65">
        <f>1/C3</f>
        <v>0.14285714285714285</v>
      </c>
      <c r="C4" s="86">
        <v>1</v>
      </c>
      <c r="D4" s="87">
        <v>2</v>
      </c>
      <c r="E4" s="87">
        <v>3</v>
      </c>
      <c r="F4" s="87">
        <v>4</v>
      </c>
      <c r="G4" s="88">
        <v>5</v>
      </c>
      <c r="H4" s="88">
        <v>6</v>
      </c>
      <c r="I4" s="88">
        <v>5</v>
      </c>
      <c r="J4" s="88">
        <v>4</v>
      </c>
      <c r="K4" s="88">
        <v>3</v>
      </c>
      <c r="L4" s="88">
        <v>2</v>
      </c>
      <c r="M4" s="88">
        <v>3</v>
      </c>
    </row>
    <row r="5" spans="1:15" ht="15.6" x14ac:dyDescent="0.3">
      <c r="A5" s="50" t="s">
        <v>3</v>
      </c>
      <c r="B5" s="65">
        <f>1/D3</f>
        <v>0.33333333333333331</v>
      </c>
      <c r="C5" s="65">
        <f>1/D4</f>
        <v>0.5</v>
      </c>
      <c r="D5" s="86">
        <v>1</v>
      </c>
      <c r="E5" s="87">
        <v>2</v>
      </c>
      <c r="F5" s="87">
        <v>2</v>
      </c>
      <c r="G5" s="88">
        <v>4</v>
      </c>
      <c r="H5" s="88">
        <v>2</v>
      </c>
      <c r="I5" s="88">
        <v>2</v>
      </c>
      <c r="J5" s="88">
        <v>3</v>
      </c>
      <c r="K5" s="88">
        <v>4</v>
      </c>
      <c r="L5" s="88">
        <v>2</v>
      </c>
      <c r="M5" s="88">
        <v>2</v>
      </c>
    </row>
    <row r="6" spans="1:15" ht="15.6" x14ac:dyDescent="0.3">
      <c r="A6" s="50" t="s">
        <v>4</v>
      </c>
      <c r="B6" s="65">
        <f>1/E3</f>
        <v>0.5</v>
      </c>
      <c r="C6" s="65">
        <f>1/E4</f>
        <v>0.33333333333333331</v>
      </c>
      <c r="D6" s="65">
        <f>1/E5</f>
        <v>0.5</v>
      </c>
      <c r="E6" s="86">
        <v>1</v>
      </c>
      <c r="F6" s="87">
        <v>2</v>
      </c>
      <c r="G6" s="88">
        <v>2</v>
      </c>
      <c r="H6" s="88">
        <v>3</v>
      </c>
      <c r="I6" s="88">
        <v>2</v>
      </c>
      <c r="J6" s="88">
        <v>3</v>
      </c>
      <c r="K6" s="88">
        <v>3</v>
      </c>
      <c r="L6" s="88">
        <v>3</v>
      </c>
      <c r="M6" s="88">
        <v>2</v>
      </c>
    </row>
    <row r="7" spans="1:15" ht="15.6" x14ac:dyDescent="0.3">
      <c r="A7" s="50" t="s">
        <v>5</v>
      </c>
      <c r="B7" s="65">
        <f>1/F3</f>
        <v>0.33333333333333331</v>
      </c>
      <c r="C7" s="65">
        <f>1/F4</f>
        <v>0.25</v>
      </c>
      <c r="D7" s="65">
        <f>1/F5</f>
        <v>0.5</v>
      </c>
      <c r="E7" s="65">
        <f>1/F6</f>
        <v>0.5</v>
      </c>
      <c r="F7" s="86">
        <v>1</v>
      </c>
      <c r="G7" s="88">
        <v>2</v>
      </c>
      <c r="H7" s="88">
        <v>2</v>
      </c>
      <c r="I7" s="88">
        <v>2</v>
      </c>
      <c r="J7" s="88">
        <v>3</v>
      </c>
      <c r="K7" s="88">
        <v>3</v>
      </c>
      <c r="L7" s="88">
        <v>2</v>
      </c>
      <c r="M7" s="88">
        <v>3</v>
      </c>
    </row>
    <row r="8" spans="1:15" ht="15.6" x14ac:dyDescent="0.3">
      <c r="A8" s="50" t="s">
        <v>7</v>
      </c>
      <c r="B8" s="65">
        <f>1/G3</f>
        <v>0.5</v>
      </c>
      <c r="C8" s="79">
        <f>1/G4</f>
        <v>0.2</v>
      </c>
      <c r="D8" s="79">
        <f>1/G5</f>
        <v>0.25</v>
      </c>
      <c r="E8" s="79">
        <f>1/G6</f>
        <v>0.5</v>
      </c>
      <c r="F8" s="79">
        <f>1/G7</f>
        <v>0.5</v>
      </c>
      <c r="G8" s="89">
        <v>1</v>
      </c>
      <c r="H8" s="88">
        <v>3</v>
      </c>
      <c r="I8" s="88">
        <v>2</v>
      </c>
      <c r="J8" s="88">
        <v>3</v>
      </c>
      <c r="K8" s="88">
        <v>2</v>
      </c>
      <c r="L8" s="88">
        <v>3</v>
      </c>
      <c r="M8" s="88">
        <v>2</v>
      </c>
    </row>
    <row r="9" spans="1:15" ht="15.6" x14ac:dyDescent="0.3">
      <c r="A9" s="50" t="s">
        <v>8</v>
      </c>
      <c r="B9" s="65">
        <f>1/H3</f>
        <v>0.33333333333333331</v>
      </c>
      <c r="C9" s="65">
        <f>1/H4</f>
        <v>0.16666666666666666</v>
      </c>
      <c r="D9" s="65">
        <f>1/H5</f>
        <v>0.5</v>
      </c>
      <c r="E9" s="65">
        <f>1/H6</f>
        <v>0.33333333333333331</v>
      </c>
      <c r="F9" s="65">
        <f>1/H7</f>
        <v>0.5</v>
      </c>
      <c r="G9" s="65">
        <f>1/H8</f>
        <v>0.33333333333333331</v>
      </c>
      <c r="H9" s="89">
        <v>1</v>
      </c>
      <c r="I9" s="88">
        <v>2</v>
      </c>
      <c r="J9" s="88">
        <v>2</v>
      </c>
      <c r="K9" s="88">
        <v>2</v>
      </c>
      <c r="L9" s="88">
        <v>2</v>
      </c>
      <c r="M9" s="88">
        <v>2</v>
      </c>
    </row>
    <row r="10" spans="1:15" ht="15.6" x14ac:dyDescent="0.3">
      <c r="A10" s="50" t="s">
        <v>9</v>
      </c>
      <c r="B10" s="65">
        <f>1/I3</f>
        <v>0.25</v>
      </c>
      <c r="C10" s="65">
        <f>1/I4</f>
        <v>0.2</v>
      </c>
      <c r="D10" s="65">
        <f>1/I5</f>
        <v>0.5</v>
      </c>
      <c r="E10" s="65">
        <f>1/I6</f>
        <v>0.5</v>
      </c>
      <c r="F10" s="65">
        <f>1/I7</f>
        <v>0.5</v>
      </c>
      <c r="G10" s="65">
        <f>1/I8</f>
        <v>0.5</v>
      </c>
      <c r="H10" s="65">
        <f>1/I9</f>
        <v>0.5</v>
      </c>
      <c r="I10" s="90">
        <v>1</v>
      </c>
      <c r="J10" s="88">
        <v>3</v>
      </c>
      <c r="K10" s="88">
        <v>2</v>
      </c>
      <c r="L10" s="88">
        <v>3</v>
      </c>
      <c r="M10" s="88">
        <v>3</v>
      </c>
    </row>
    <row r="11" spans="1:15" ht="15.6" x14ac:dyDescent="0.3">
      <c r="A11" s="50" t="s">
        <v>10</v>
      </c>
      <c r="B11" s="65">
        <f>1/J3</f>
        <v>0.2</v>
      </c>
      <c r="C11" s="65">
        <f>1/J4</f>
        <v>0.25</v>
      </c>
      <c r="D11" s="65">
        <f>1/J5</f>
        <v>0.33333333333333331</v>
      </c>
      <c r="E11" s="65">
        <f>1/J6</f>
        <v>0.33333333333333331</v>
      </c>
      <c r="F11" s="79">
        <f>1/J7</f>
        <v>0.33333333333333331</v>
      </c>
      <c r="G11" s="81">
        <f>1/J8</f>
        <v>0.33333333333333331</v>
      </c>
      <c r="H11" s="81">
        <f>1/J9</f>
        <v>0.5</v>
      </c>
      <c r="I11" s="83">
        <f>1/J10</f>
        <v>0.33333333333333331</v>
      </c>
      <c r="J11" s="91">
        <v>1</v>
      </c>
      <c r="K11" s="87">
        <v>2</v>
      </c>
      <c r="L11" s="88">
        <v>3</v>
      </c>
      <c r="M11" s="88">
        <v>2</v>
      </c>
      <c r="N11" s="52"/>
      <c r="O11" s="52"/>
    </row>
    <row r="12" spans="1:15" ht="15.6" x14ac:dyDescent="0.3">
      <c r="A12" s="50" t="s">
        <v>11</v>
      </c>
      <c r="B12" s="65">
        <f>1/K3</f>
        <v>0.16666666666666666</v>
      </c>
      <c r="C12" s="65">
        <f>1/K4</f>
        <v>0.33333333333333331</v>
      </c>
      <c r="D12" s="65">
        <f>1/K5</f>
        <v>0.25</v>
      </c>
      <c r="E12" s="65">
        <f>1/K6</f>
        <v>0.33333333333333331</v>
      </c>
      <c r="F12" s="79">
        <f>1/K7</f>
        <v>0.33333333333333331</v>
      </c>
      <c r="G12" s="81">
        <f>1/K8</f>
        <v>0.5</v>
      </c>
      <c r="H12" s="81">
        <f>1/K9</f>
        <v>0.5</v>
      </c>
      <c r="I12" s="83">
        <f>1/K10</f>
        <v>0.5</v>
      </c>
      <c r="J12" s="80">
        <f>1/K11</f>
        <v>0.5</v>
      </c>
      <c r="K12" s="91">
        <v>1</v>
      </c>
      <c r="L12" s="87">
        <v>3</v>
      </c>
      <c r="M12" s="88">
        <v>2</v>
      </c>
      <c r="N12" s="52"/>
      <c r="O12" s="52"/>
    </row>
    <row r="13" spans="1:15" ht="15.6" x14ac:dyDescent="0.3">
      <c r="A13" s="50" t="s">
        <v>12</v>
      </c>
      <c r="B13" s="79">
        <f>1/L3</f>
        <v>0.14285714285714285</v>
      </c>
      <c r="C13" s="80">
        <f>1/L4</f>
        <v>0.5</v>
      </c>
      <c r="D13" s="80">
        <f>1/L5</f>
        <v>0.5</v>
      </c>
      <c r="E13" s="80">
        <f>1/L6</f>
        <v>0.33333333333333331</v>
      </c>
      <c r="F13" s="80">
        <f>1/L7</f>
        <v>0.5</v>
      </c>
      <c r="G13" s="81">
        <f>1/L8</f>
        <v>0.33333333333333331</v>
      </c>
      <c r="H13" s="81">
        <f>1/L9</f>
        <v>0.5</v>
      </c>
      <c r="I13" s="81">
        <f>1/L10</f>
        <v>0.33333333333333331</v>
      </c>
      <c r="J13" s="80">
        <f>1/L11</f>
        <v>0.33333333333333331</v>
      </c>
      <c r="K13" s="80">
        <f>1/L12</f>
        <v>0.33333333333333331</v>
      </c>
      <c r="L13" s="91">
        <v>1</v>
      </c>
      <c r="M13" s="87">
        <v>2</v>
      </c>
      <c r="N13" s="39"/>
      <c r="O13" s="52"/>
    </row>
    <row r="14" spans="1:15" ht="16.2" thickBot="1" x14ac:dyDescent="0.35">
      <c r="A14" s="50" t="s">
        <v>13</v>
      </c>
      <c r="B14" s="65">
        <f>1/M3</f>
        <v>0.5</v>
      </c>
      <c r="C14" s="80">
        <f>1/M4</f>
        <v>0.33333333333333331</v>
      </c>
      <c r="D14" s="80">
        <f>1/M5</f>
        <v>0.5</v>
      </c>
      <c r="E14" s="80">
        <f>1/M6</f>
        <v>0.5</v>
      </c>
      <c r="F14" s="80">
        <f>1/M7</f>
        <v>0.33333333333333331</v>
      </c>
      <c r="G14" s="81">
        <f>1/M8</f>
        <v>0.5</v>
      </c>
      <c r="H14" s="81">
        <f>1/M9</f>
        <v>0.5</v>
      </c>
      <c r="I14" s="81">
        <f>1/M10</f>
        <v>0.33333333333333331</v>
      </c>
      <c r="J14" s="80">
        <f>1/M11</f>
        <v>0.5</v>
      </c>
      <c r="K14" s="80">
        <f>1/M12</f>
        <v>0.5</v>
      </c>
      <c r="L14" s="65">
        <f>1/M13</f>
        <v>0.5</v>
      </c>
      <c r="M14" s="91">
        <v>1</v>
      </c>
      <c r="N14" s="52"/>
      <c r="O14" s="52"/>
    </row>
    <row r="15" spans="1:15" ht="15" thickBot="1" x14ac:dyDescent="0.35">
      <c r="A15" s="5" t="s">
        <v>17</v>
      </c>
      <c r="B15" s="6">
        <f>SUM(B3:B14)</f>
        <v>4.4023809523809518</v>
      </c>
      <c r="C15" s="7">
        <f>SUM(C3:C14)</f>
        <v>11.066666666666666</v>
      </c>
      <c r="D15" s="7">
        <f>SUM(D3:D14)</f>
        <v>9.8333333333333339</v>
      </c>
      <c r="E15" s="6">
        <f t="shared" ref="E15:M15" si="0">SUM(E3:E14)</f>
        <v>11.333333333333336</v>
      </c>
      <c r="F15" s="7">
        <f t="shared" si="0"/>
        <v>15.000000000000002</v>
      </c>
      <c r="G15" s="7">
        <f t="shared" si="0"/>
        <v>18.499999999999996</v>
      </c>
      <c r="H15" s="6">
        <f t="shared" si="0"/>
        <v>22.5</v>
      </c>
      <c r="I15" s="7">
        <f t="shared" si="0"/>
        <v>21.499999999999996</v>
      </c>
      <c r="J15" s="7">
        <f>SUM(J3:J14)</f>
        <v>28.333333333333332</v>
      </c>
      <c r="K15" s="6">
        <f t="shared" si="0"/>
        <v>28.833333333333332</v>
      </c>
      <c r="L15" s="7">
        <f t="shared" si="0"/>
        <v>31.5</v>
      </c>
      <c r="M15" s="7">
        <f t="shared" si="0"/>
        <v>26</v>
      </c>
    </row>
    <row r="16" spans="1:15" x14ac:dyDescent="0.3">
      <c r="A16" s="30"/>
      <c r="B16" s="31"/>
      <c r="C16" s="31"/>
      <c r="D16" s="31"/>
      <c r="E16" s="31"/>
      <c r="F16" s="31"/>
      <c r="G16" s="32"/>
      <c r="H16" s="32"/>
      <c r="I16" s="32"/>
    </row>
    <row r="17" spans="1:16" ht="216" customHeight="1" x14ac:dyDescent="0.3">
      <c r="A17" s="30"/>
      <c r="B17" s="31"/>
      <c r="C17" s="31"/>
      <c r="D17" s="31"/>
      <c r="E17" s="31"/>
      <c r="F17" s="31"/>
      <c r="G17" s="32"/>
      <c r="H17" s="32"/>
      <c r="I17" s="32"/>
    </row>
    <row r="18" spans="1:16" x14ac:dyDescent="0.3">
      <c r="G18" s="32"/>
      <c r="H18" s="32"/>
      <c r="I18" s="32"/>
    </row>
    <row r="19" spans="1:16" ht="15" thickBot="1" x14ac:dyDescent="0.35">
      <c r="A19" s="2" t="s">
        <v>26</v>
      </c>
      <c r="B19" s="2"/>
    </row>
    <row r="20" spans="1:16" ht="29.4" thickBot="1" x14ac:dyDescent="0.35">
      <c r="A20" s="107" t="s">
        <v>25</v>
      </c>
      <c r="B20" s="108" t="s">
        <v>1</v>
      </c>
      <c r="C20" s="108" t="s">
        <v>2</v>
      </c>
      <c r="D20" s="108" t="s">
        <v>3</v>
      </c>
      <c r="E20" s="108" t="s">
        <v>4</v>
      </c>
      <c r="F20" s="109" t="s">
        <v>5</v>
      </c>
      <c r="G20" s="108" t="s">
        <v>7</v>
      </c>
      <c r="H20" s="108" t="s">
        <v>8</v>
      </c>
      <c r="I20" s="108" t="s">
        <v>9</v>
      </c>
      <c r="J20" s="108" t="s">
        <v>10</v>
      </c>
      <c r="K20" s="109" t="s">
        <v>11</v>
      </c>
      <c r="L20" s="108" t="s">
        <v>12</v>
      </c>
      <c r="M20" s="108" t="s">
        <v>13</v>
      </c>
      <c r="N20" s="66" t="s">
        <v>20</v>
      </c>
      <c r="O20" s="110" t="s">
        <v>18</v>
      </c>
      <c r="P20" s="111" t="s">
        <v>19</v>
      </c>
    </row>
    <row r="21" spans="1:16" x14ac:dyDescent="0.3">
      <c r="A21" s="112" t="s">
        <v>1</v>
      </c>
      <c r="B21" s="113">
        <f>$B3/B$15</f>
        <v>0.22714981070849111</v>
      </c>
      <c r="C21" s="113">
        <f>$C3/C$15</f>
        <v>0.63253012048192769</v>
      </c>
      <c r="D21" s="113">
        <f>$D3/D$15</f>
        <v>0.30508474576271183</v>
      </c>
      <c r="E21" s="113">
        <f>$E3/E$15</f>
        <v>0.17647058823529407</v>
      </c>
      <c r="F21" s="114">
        <f>$F3/F$15</f>
        <v>0.19999999999999998</v>
      </c>
      <c r="G21" s="113">
        <f>$G3/G$15</f>
        <v>0.10810810810810813</v>
      </c>
      <c r="H21" s="113">
        <f>$H3/H$15</f>
        <v>0.13333333333333333</v>
      </c>
      <c r="I21" s="113">
        <f>$I3/I$15</f>
        <v>0.186046511627907</v>
      </c>
      <c r="J21" s="113">
        <f>$J3/J$15</f>
        <v>0.17647058823529413</v>
      </c>
      <c r="K21" s="114">
        <f>$K3/K$15</f>
        <v>0.20809248554913296</v>
      </c>
      <c r="L21" s="113">
        <f>$L3/L$15</f>
        <v>0.22222222222222221</v>
      </c>
      <c r="M21" s="113">
        <f>$M3/M$15</f>
        <v>7.6923076923076927E-2</v>
      </c>
      <c r="N21" s="100">
        <f>SUM(B21:M21)</f>
        <v>2.6524315911874998</v>
      </c>
      <c r="O21" s="101">
        <f>AVERAGE(N21/12)</f>
        <v>0.22103596593229166</v>
      </c>
      <c r="P21" s="42">
        <f>MMULT(B3:M3,O21:O32)/O21</f>
        <v>15.453295434299159</v>
      </c>
    </row>
    <row r="22" spans="1:16" x14ac:dyDescent="0.3">
      <c r="A22" s="8" t="s">
        <v>2</v>
      </c>
      <c r="B22" s="3">
        <f>$B4/B$15</f>
        <v>3.2449972958355867E-2</v>
      </c>
      <c r="C22" s="3">
        <f>$C4/C$15</f>
        <v>9.036144578313253E-2</v>
      </c>
      <c r="D22" s="3">
        <f>$D4/D$15</f>
        <v>0.20338983050847456</v>
      </c>
      <c r="E22" s="3">
        <f>$E4/E$15</f>
        <v>0.26470588235294112</v>
      </c>
      <c r="F22" s="41">
        <f>$F4/F$15</f>
        <v>0.26666666666666661</v>
      </c>
      <c r="G22" s="3">
        <f>$G4/G$15</f>
        <v>0.27027027027027034</v>
      </c>
      <c r="H22" s="3">
        <f>$H4/H$15</f>
        <v>0.26666666666666666</v>
      </c>
      <c r="I22" s="3">
        <f>$I4/I$15</f>
        <v>0.23255813953488377</v>
      </c>
      <c r="J22" s="3">
        <f>$J4/J$15</f>
        <v>0.14117647058823529</v>
      </c>
      <c r="K22" s="41">
        <f>$K4/K$15</f>
        <v>0.10404624277456648</v>
      </c>
      <c r="L22" s="3">
        <f>$L4/L$15</f>
        <v>6.3492063492063489E-2</v>
      </c>
      <c r="M22" s="3">
        <f>$M4/M$15</f>
        <v>0.11538461538461539</v>
      </c>
      <c r="N22" s="44">
        <f>SUM(B22:M22)</f>
        <v>2.0511682669808717</v>
      </c>
      <c r="O22" s="47">
        <f>AVERAGE(N22/12)</f>
        <v>0.17093068891507265</v>
      </c>
      <c r="P22" s="12">
        <f>MMULT(B4:M4,O21:O32)/O22</f>
        <v>14.16976909688133</v>
      </c>
    </row>
    <row r="23" spans="1:16" x14ac:dyDescent="0.3">
      <c r="A23" s="8" t="s">
        <v>3</v>
      </c>
      <c r="B23" s="3">
        <f>$B5/B$15</f>
        <v>7.5716603569497026E-2</v>
      </c>
      <c r="C23" s="3">
        <f>$C5/C$15</f>
        <v>4.5180722891566265E-2</v>
      </c>
      <c r="D23" s="3">
        <f>$D5/D$15</f>
        <v>0.10169491525423728</v>
      </c>
      <c r="E23" s="3">
        <f>$E5/E$15</f>
        <v>0.17647058823529407</v>
      </c>
      <c r="F23" s="41">
        <f>$F5/F$15</f>
        <v>0.1333333333333333</v>
      </c>
      <c r="G23" s="3">
        <f>$G5/G$15</f>
        <v>0.21621621621621626</v>
      </c>
      <c r="H23" s="3">
        <f>$H5/H$15</f>
        <v>8.8888888888888892E-2</v>
      </c>
      <c r="I23" s="3">
        <f>$I5/I$15</f>
        <v>9.3023255813953501E-2</v>
      </c>
      <c r="J23" s="3">
        <f>$J5/J$15</f>
        <v>0.10588235294117647</v>
      </c>
      <c r="K23" s="41">
        <f>$K5/K$15</f>
        <v>0.13872832369942198</v>
      </c>
      <c r="L23" s="3">
        <f>$L5/L$15</f>
        <v>6.3492063492063489E-2</v>
      </c>
      <c r="M23" s="3">
        <f>$M5/M$15</f>
        <v>7.6923076923076927E-2</v>
      </c>
      <c r="N23" s="44">
        <f>SUM(B23:M23)</f>
        <v>1.3155503412587253</v>
      </c>
      <c r="O23" s="47">
        <f>AVERAGE(N23/12)</f>
        <v>0.10962919510489377</v>
      </c>
      <c r="P23" s="12">
        <f>MMULT(B5:M5,O21:O32)/O23</f>
        <v>13.896722737704055</v>
      </c>
    </row>
    <row r="24" spans="1:16" x14ac:dyDescent="0.3">
      <c r="A24" s="8" t="s">
        <v>4</v>
      </c>
      <c r="B24" s="3">
        <f>$B6/B$15</f>
        <v>0.11357490535424555</v>
      </c>
      <c r="C24" s="3">
        <f>$C6/C$15</f>
        <v>3.0120481927710843E-2</v>
      </c>
      <c r="D24" s="3">
        <f>$D6/D$15</f>
        <v>5.084745762711864E-2</v>
      </c>
      <c r="E24" s="3">
        <f>$E6/E$15</f>
        <v>8.8235294117647037E-2</v>
      </c>
      <c r="F24" s="41">
        <f>$F6/F$15</f>
        <v>0.1333333333333333</v>
      </c>
      <c r="G24" s="3">
        <f t="shared" ref="G24:G32" si="1">$G6/G$15</f>
        <v>0.10810810810810813</v>
      </c>
      <c r="H24" s="3">
        <f t="shared" ref="H24:H32" si="2">$H6/H$15</f>
        <v>0.13333333333333333</v>
      </c>
      <c r="I24" s="3">
        <f t="shared" ref="I24:I32" si="3">$I6/I$15</f>
        <v>9.3023255813953501E-2</v>
      </c>
      <c r="J24" s="3">
        <f>$J6/J$15</f>
        <v>0.10588235294117647</v>
      </c>
      <c r="K24" s="41">
        <f t="shared" ref="K24:K32" si="4">$K6/K$15</f>
        <v>0.10404624277456648</v>
      </c>
      <c r="L24" s="3">
        <f t="shared" ref="L24:L32" si="5">$L6/L$15</f>
        <v>9.5238095238095233E-2</v>
      </c>
      <c r="M24" s="3">
        <f t="shared" ref="M24:M32" si="6">$M6/M$15</f>
        <v>7.6923076923076927E-2</v>
      </c>
      <c r="N24" s="44">
        <f t="shared" ref="N24:N32" si="7">SUM(B24:M24)</f>
        <v>1.1326659374923655</v>
      </c>
      <c r="O24" s="46">
        <f t="shared" ref="O24:O32" si="8">AVERAGE(N24/12)</f>
        <v>9.4388828124363791E-2</v>
      </c>
      <c r="P24" s="11">
        <f>MMULT(B6:M6,O21:O32)/O24</f>
        <v>13.635158844554294</v>
      </c>
    </row>
    <row r="25" spans="1:16" x14ac:dyDescent="0.3">
      <c r="A25" s="8" t="s">
        <v>5</v>
      </c>
      <c r="B25" s="3">
        <f>$B7/B$15</f>
        <v>7.5716603569497026E-2</v>
      </c>
      <c r="C25" s="3">
        <f>$C7/C$15</f>
        <v>2.2590361445783132E-2</v>
      </c>
      <c r="D25" s="3">
        <f>$D7/D$15</f>
        <v>5.084745762711864E-2</v>
      </c>
      <c r="E25" s="3">
        <f>$E7/E$15</f>
        <v>4.4117647058823518E-2</v>
      </c>
      <c r="F25" s="41">
        <f>$F7/F$15</f>
        <v>6.6666666666666652E-2</v>
      </c>
      <c r="G25" s="3">
        <f t="shared" si="1"/>
        <v>0.10810810810810813</v>
      </c>
      <c r="H25" s="3">
        <f t="shared" si="2"/>
        <v>8.8888888888888892E-2</v>
      </c>
      <c r="I25" s="3">
        <f t="shared" si="3"/>
        <v>9.3023255813953501E-2</v>
      </c>
      <c r="J25" s="3">
        <f t="shared" ref="J25:J26" si="9">$J7/J$15</f>
        <v>0.10588235294117647</v>
      </c>
      <c r="K25" s="41">
        <f t="shared" si="4"/>
        <v>0.10404624277456648</v>
      </c>
      <c r="L25" s="3">
        <f t="shared" si="5"/>
        <v>6.3492063492063489E-2</v>
      </c>
      <c r="M25" s="3">
        <f t="shared" si="6"/>
        <v>0.11538461538461539</v>
      </c>
      <c r="N25" s="44">
        <f t="shared" si="7"/>
        <v>0.93876426377126143</v>
      </c>
      <c r="O25" s="47">
        <f t="shared" si="8"/>
        <v>7.8230355314271791E-2</v>
      </c>
      <c r="P25" s="12">
        <f>MMULT(B7:M7,O21:O32)/O25</f>
        <v>13.551596044139909</v>
      </c>
    </row>
    <row r="26" spans="1:16" x14ac:dyDescent="0.3">
      <c r="A26" s="8" t="s">
        <v>7</v>
      </c>
      <c r="B26" s="3">
        <f t="shared" ref="B26:B32" si="10">$B8/B$15</f>
        <v>0.11357490535424555</v>
      </c>
      <c r="C26" s="3">
        <f t="shared" ref="C26:C32" si="11">$C8/C$15</f>
        <v>1.8072289156626509E-2</v>
      </c>
      <c r="D26" s="3">
        <f t="shared" ref="D26:D32" si="12">$D8/D$15</f>
        <v>2.542372881355932E-2</v>
      </c>
      <c r="E26" s="3">
        <f t="shared" ref="E26:E32" si="13">$E8/E$15</f>
        <v>4.4117647058823518E-2</v>
      </c>
      <c r="F26" s="41">
        <f t="shared" ref="F26:F32" si="14">$F8/F$15</f>
        <v>3.3333333333333326E-2</v>
      </c>
      <c r="G26" s="3">
        <f t="shared" si="1"/>
        <v>5.4054054054054064E-2</v>
      </c>
      <c r="H26" s="3">
        <f t="shared" si="2"/>
        <v>0.13333333333333333</v>
      </c>
      <c r="I26" s="3">
        <f t="shared" si="3"/>
        <v>9.3023255813953501E-2</v>
      </c>
      <c r="J26" s="3">
        <f t="shared" si="9"/>
        <v>0.10588235294117647</v>
      </c>
      <c r="K26" s="41">
        <f t="shared" si="4"/>
        <v>6.936416184971099E-2</v>
      </c>
      <c r="L26" s="3">
        <f t="shared" si="5"/>
        <v>9.5238095238095233E-2</v>
      </c>
      <c r="M26" s="3">
        <f t="shared" si="6"/>
        <v>7.6923076923076927E-2</v>
      </c>
      <c r="N26" s="44">
        <f t="shared" si="7"/>
        <v>0.86234023386998859</v>
      </c>
      <c r="O26" s="47">
        <f t="shared" si="8"/>
        <v>7.1861686155832383E-2</v>
      </c>
      <c r="P26" s="12">
        <f>MMULT(B8:M8,O21:O32)/O26</f>
        <v>13.408688776139616</v>
      </c>
    </row>
    <row r="27" spans="1:16" x14ac:dyDescent="0.3">
      <c r="A27" s="8" t="s">
        <v>8</v>
      </c>
      <c r="B27" s="3">
        <f t="shared" si="10"/>
        <v>7.5716603569497026E-2</v>
      </c>
      <c r="C27" s="3">
        <f t="shared" si="11"/>
        <v>1.5060240963855422E-2</v>
      </c>
      <c r="D27" s="3">
        <f t="shared" si="12"/>
        <v>5.084745762711864E-2</v>
      </c>
      <c r="E27" s="3">
        <f t="shared" si="13"/>
        <v>2.9411764705882346E-2</v>
      </c>
      <c r="F27" s="41">
        <f t="shared" si="14"/>
        <v>3.3333333333333326E-2</v>
      </c>
      <c r="G27" s="3">
        <f t="shared" si="1"/>
        <v>1.8018018018018021E-2</v>
      </c>
      <c r="H27" s="3">
        <f t="shared" si="2"/>
        <v>4.4444444444444446E-2</v>
      </c>
      <c r="I27" s="3">
        <f t="shared" si="3"/>
        <v>9.3023255813953501E-2</v>
      </c>
      <c r="J27" s="3">
        <f>$J9/J$15</f>
        <v>7.0588235294117646E-2</v>
      </c>
      <c r="K27" s="41">
        <f t="shared" si="4"/>
        <v>6.936416184971099E-2</v>
      </c>
      <c r="L27" s="3">
        <f t="shared" si="5"/>
        <v>6.3492063492063489E-2</v>
      </c>
      <c r="M27" s="3">
        <f t="shared" si="6"/>
        <v>7.6923076923076927E-2</v>
      </c>
      <c r="N27" s="44">
        <f t="shared" si="7"/>
        <v>0.64022265603507167</v>
      </c>
      <c r="O27" s="46">
        <f t="shared" si="8"/>
        <v>5.3351888002922641E-2</v>
      </c>
      <c r="P27" s="11">
        <f>MMULT(B9:M9,O21:O32)/O27</f>
        <v>13.233053526263349</v>
      </c>
    </row>
    <row r="28" spans="1:16" x14ac:dyDescent="0.3">
      <c r="A28" s="8" t="s">
        <v>9</v>
      </c>
      <c r="B28" s="3">
        <f t="shared" si="10"/>
        <v>5.6787452677122777E-2</v>
      </c>
      <c r="C28" s="3">
        <f t="shared" si="11"/>
        <v>1.8072289156626509E-2</v>
      </c>
      <c r="D28" s="3">
        <f t="shared" si="12"/>
        <v>5.084745762711864E-2</v>
      </c>
      <c r="E28" s="3">
        <f t="shared" si="13"/>
        <v>4.4117647058823518E-2</v>
      </c>
      <c r="F28" s="41">
        <f t="shared" si="14"/>
        <v>3.3333333333333326E-2</v>
      </c>
      <c r="G28" s="3">
        <f t="shared" si="1"/>
        <v>2.7027027027027032E-2</v>
      </c>
      <c r="H28" s="3">
        <f t="shared" si="2"/>
        <v>2.2222222222222223E-2</v>
      </c>
      <c r="I28" s="3">
        <f t="shared" si="3"/>
        <v>4.651162790697675E-2</v>
      </c>
      <c r="J28" s="3">
        <f t="shared" ref="J28:J29" si="15">$J10/J$15</f>
        <v>0.10588235294117647</v>
      </c>
      <c r="K28" s="41">
        <f t="shared" si="4"/>
        <v>6.936416184971099E-2</v>
      </c>
      <c r="L28" s="3">
        <f t="shared" si="5"/>
        <v>9.5238095238095233E-2</v>
      </c>
      <c r="M28" s="3">
        <f t="shared" si="6"/>
        <v>0.11538461538461539</v>
      </c>
      <c r="N28" s="44">
        <f t="shared" si="7"/>
        <v>0.68478828242284884</v>
      </c>
      <c r="O28" s="47">
        <f t="shared" si="8"/>
        <v>5.7065690201904072E-2</v>
      </c>
      <c r="P28" s="12">
        <f>MMULT(B10:M10,O21:O32)/O28</f>
        <v>13.036255416962467</v>
      </c>
    </row>
    <row r="29" spans="1:16" x14ac:dyDescent="0.3">
      <c r="A29" s="8" t="s">
        <v>10</v>
      </c>
      <c r="B29" s="3">
        <f t="shared" si="10"/>
        <v>4.542996214169822E-2</v>
      </c>
      <c r="C29" s="3">
        <f t="shared" si="11"/>
        <v>2.2590361445783132E-2</v>
      </c>
      <c r="D29" s="3">
        <f t="shared" si="12"/>
        <v>3.3898305084745756E-2</v>
      </c>
      <c r="E29" s="3">
        <f t="shared" si="13"/>
        <v>2.9411764705882346E-2</v>
      </c>
      <c r="F29" s="41">
        <f t="shared" si="14"/>
        <v>2.222222222222222E-2</v>
      </c>
      <c r="G29" s="3">
        <f t="shared" si="1"/>
        <v>1.8018018018018021E-2</v>
      </c>
      <c r="H29" s="3">
        <f t="shared" si="2"/>
        <v>2.2222222222222223E-2</v>
      </c>
      <c r="I29" s="3">
        <f t="shared" si="3"/>
        <v>1.550387596899225E-2</v>
      </c>
      <c r="J29" s="3">
        <f t="shared" si="15"/>
        <v>3.5294117647058823E-2</v>
      </c>
      <c r="K29" s="41">
        <f t="shared" si="4"/>
        <v>6.936416184971099E-2</v>
      </c>
      <c r="L29" s="3">
        <f t="shared" si="5"/>
        <v>9.5238095238095233E-2</v>
      </c>
      <c r="M29" s="3">
        <f t="shared" si="6"/>
        <v>7.6923076923076927E-2</v>
      </c>
      <c r="N29" s="44">
        <f t="shared" si="7"/>
        <v>0.48611618346750618</v>
      </c>
      <c r="O29" s="47">
        <f t="shared" si="8"/>
        <v>4.0509681955625515E-2</v>
      </c>
      <c r="P29" s="12">
        <f>MMULT(B11:M11,O21:O32)/O29</f>
        <v>13.052590090210895</v>
      </c>
    </row>
    <row r="30" spans="1:16" x14ac:dyDescent="0.3">
      <c r="A30" s="8" t="s">
        <v>11</v>
      </c>
      <c r="B30" s="3">
        <f t="shared" si="10"/>
        <v>3.7858301784748513E-2</v>
      </c>
      <c r="C30" s="3">
        <f t="shared" si="11"/>
        <v>3.0120481927710843E-2</v>
      </c>
      <c r="D30" s="3">
        <f t="shared" si="12"/>
        <v>2.542372881355932E-2</v>
      </c>
      <c r="E30" s="3">
        <f t="shared" si="13"/>
        <v>2.9411764705882346E-2</v>
      </c>
      <c r="F30" s="41">
        <f t="shared" si="14"/>
        <v>2.222222222222222E-2</v>
      </c>
      <c r="G30" s="3">
        <f t="shared" si="1"/>
        <v>2.7027027027027032E-2</v>
      </c>
      <c r="H30" s="3">
        <f t="shared" si="2"/>
        <v>2.2222222222222223E-2</v>
      </c>
      <c r="I30" s="3">
        <f t="shared" si="3"/>
        <v>2.3255813953488375E-2</v>
      </c>
      <c r="J30" s="3">
        <f>$J12/J$15</f>
        <v>1.7647058823529412E-2</v>
      </c>
      <c r="K30" s="41">
        <f t="shared" si="4"/>
        <v>3.4682080924855495E-2</v>
      </c>
      <c r="L30" s="3">
        <f t="shared" si="5"/>
        <v>9.5238095238095233E-2</v>
      </c>
      <c r="M30" s="3">
        <f>$M12/M$15</f>
        <v>7.6923076923076927E-2</v>
      </c>
      <c r="N30" s="44">
        <f t="shared" si="7"/>
        <v>0.44203187456641796</v>
      </c>
      <c r="O30" s="46">
        <f t="shared" si="8"/>
        <v>3.6835989547201499E-2</v>
      </c>
      <c r="P30" s="11">
        <f>MMULT(B12:M12,O21:O32)/O30</f>
        <v>13.326476011825614</v>
      </c>
    </row>
    <row r="31" spans="1:16" x14ac:dyDescent="0.3">
      <c r="A31" s="8" t="s">
        <v>12</v>
      </c>
      <c r="B31" s="3">
        <f t="shared" si="10"/>
        <v>3.2449972958355867E-2</v>
      </c>
      <c r="C31" s="3">
        <f t="shared" si="11"/>
        <v>4.5180722891566265E-2</v>
      </c>
      <c r="D31" s="3">
        <f t="shared" si="12"/>
        <v>5.084745762711864E-2</v>
      </c>
      <c r="E31" s="3">
        <f t="shared" si="13"/>
        <v>2.9411764705882346E-2</v>
      </c>
      <c r="F31" s="41">
        <f t="shared" si="14"/>
        <v>3.3333333333333326E-2</v>
      </c>
      <c r="G31" s="3">
        <f t="shared" si="1"/>
        <v>1.8018018018018021E-2</v>
      </c>
      <c r="H31" s="3">
        <f t="shared" si="2"/>
        <v>2.2222222222222223E-2</v>
      </c>
      <c r="I31" s="3">
        <f t="shared" si="3"/>
        <v>1.550387596899225E-2</v>
      </c>
      <c r="J31" s="3">
        <f t="shared" ref="J31:J32" si="16">$J13/J$15</f>
        <v>1.1764705882352941E-2</v>
      </c>
      <c r="K31" s="41">
        <f t="shared" si="4"/>
        <v>1.1560693641618497E-2</v>
      </c>
      <c r="L31" s="3">
        <f t="shared" si="5"/>
        <v>3.1746031746031744E-2</v>
      </c>
      <c r="M31" s="3">
        <f t="shared" si="6"/>
        <v>7.6923076923076927E-2</v>
      </c>
      <c r="N31" s="44">
        <f t="shared" si="7"/>
        <v>0.37896187591856906</v>
      </c>
      <c r="O31" s="47">
        <f t="shared" si="8"/>
        <v>3.1580156326547419E-2</v>
      </c>
      <c r="P31" s="12">
        <f>MMULT(B13:M13,O21:O32)/O31</f>
        <v>13.888726711420006</v>
      </c>
    </row>
    <row r="32" spans="1:16" ht="15" thickBot="1" x14ac:dyDescent="0.35">
      <c r="A32" s="104" t="s">
        <v>13</v>
      </c>
      <c r="B32" s="105">
        <f t="shared" si="10"/>
        <v>0.11357490535424555</v>
      </c>
      <c r="C32" s="105">
        <f t="shared" si="11"/>
        <v>3.0120481927710843E-2</v>
      </c>
      <c r="D32" s="105">
        <f t="shared" si="12"/>
        <v>5.084745762711864E-2</v>
      </c>
      <c r="E32" s="105">
        <f t="shared" si="13"/>
        <v>4.4117647058823518E-2</v>
      </c>
      <c r="F32" s="106">
        <f t="shared" si="14"/>
        <v>2.222222222222222E-2</v>
      </c>
      <c r="G32" s="105">
        <f t="shared" si="1"/>
        <v>2.7027027027027032E-2</v>
      </c>
      <c r="H32" s="105">
        <f t="shared" si="2"/>
        <v>2.2222222222222223E-2</v>
      </c>
      <c r="I32" s="105">
        <f t="shared" si="3"/>
        <v>1.550387596899225E-2</v>
      </c>
      <c r="J32" s="105">
        <f t="shared" si="16"/>
        <v>1.7647058823529412E-2</v>
      </c>
      <c r="K32" s="106">
        <f t="shared" si="4"/>
        <v>1.7341040462427747E-2</v>
      </c>
      <c r="L32" s="105">
        <f t="shared" si="5"/>
        <v>1.5873015873015872E-2</v>
      </c>
      <c r="M32" s="105">
        <f t="shared" si="6"/>
        <v>3.8461538461538464E-2</v>
      </c>
      <c r="N32" s="45">
        <f t="shared" si="7"/>
        <v>0.41495849302887378</v>
      </c>
      <c r="O32" s="48">
        <f t="shared" si="8"/>
        <v>3.4579874419072815E-2</v>
      </c>
      <c r="P32" s="13">
        <f>MMULT(B14:M14,O21:O32)/O32</f>
        <v>13.483338385997621</v>
      </c>
    </row>
    <row r="33" spans="1:17" ht="15" thickBot="1" x14ac:dyDescent="0.35">
      <c r="A33" s="95" t="s">
        <v>24</v>
      </c>
      <c r="B33" s="96">
        <f>SUM(B21:B32)</f>
        <v>1.0000000000000002</v>
      </c>
      <c r="C33" s="96">
        <f>SUM(C21:C32)</f>
        <v>1</v>
      </c>
      <c r="D33" s="96">
        <f>SUM(D21:D32)</f>
        <v>0.99999999999999989</v>
      </c>
      <c r="E33" s="96">
        <f t="shared" ref="E33:M33" si="17">SUM(E21:E32)</f>
        <v>0.99999999999999967</v>
      </c>
      <c r="F33" s="96">
        <f t="shared" si="17"/>
        <v>0.99999999999999989</v>
      </c>
      <c r="G33" s="96">
        <f t="shared" si="17"/>
        <v>1.0000000000000004</v>
      </c>
      <c r="H33" s="96">
        <f t="shared" si="17"/>
        <v>1</v>
      </c>
      <c r="I33" s="96">
        <f t="shared" si="17"/>
        <v>1.0000000000000004</v>
      </c>
      <c r="J33" s="96">
        <f>SUM(J21:J32)</f>
        <v>0.99999999999999989</v>
      </c>
      <c r="K33" s="96">
        <f t="shared" si="17"/>
        <v>0.99999999999999989</v>
      </c>
      <c r="L33" s="96">
        <f t="shared" si="17"/>
        <v>1</v>
      </c>
      <c r="M33" s="97">
        <f t="shared" si="17"/>
        <v>0.99999999999999989</v>
      </c>
    </row>
    <row r="34" spans="1:17" x14ac:dyDescent="0.3">
      <c r="A34" s="67"/>
      <c r="O34" s="14" t="s">
        <v>0</v>
      </c>
      <c r="P34" s="15">
        <v>12</v>
      </c>
      <c r="Q34" s="1"/>
    </row>
    <row r="35" spans="1:17" x14ac:dyDescent="0.3">
      <c r="O35" s="16" t="s">
        <v>21</v>
      </c>
      <c r="P35" s="17">
        <f>(AVERAGE(P21:P32)-P34)/(P34-1)</f>
        <v>0.15254296269998704</v>
      </c>
    </row>
    <row r="36" spans="1:17" x14ac:dyDescent="0.3">
      <c r="O36" s="18" t="s">
        <v>23</v>
      </c>
      <c r="P36" s="19">
        <f>IF(P34=2,0,IF(P34=3,0.58,IF(P34=4,0.9,IF(P34=5,1.12,IF(P34=6,1.24,IF(P34=7,1.32,IF(P34=8,1.41,IF(P34=9,1.46,IF(P34=10,1.49,IF(P34=11,1.92,IF(P34=12,2.1)))))))))))</f>
        <v>2.1</v>
      </c>
    </row>
    <row r="37" spans="1:17" ht="15" thickBot="1" x14ac:dyDescent="0.35">
      <c r="O37" s="20" t="s">
        <v>22</v>
      </c>
      <c r="P37" s="21">
        <f>P35/P36</f>
        <v>7.2639506047612878E-2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12DAB-D998-4847-828E-7E27254013F0}">
  <dimension ref="A1:A2"/>
  <sheetViews>
    <sheetView workbookViewId="0">
      <selection activeCell="A8" sqref="A8"/>
    </sheetView>
  </sheetViews>
  <sheetFormatPr defaultRowHeight="14.4" x14ac:dyDescent="0.3"/>
  <sheetData>
    <row r="1" spans="1:1" x14ac:dyDescent="0.3">
      <c r="A1" t="s">
        <v>15</v>
      </c>
    </row>
    <row r="2" spans="1:1" x14ac:dyDescent="0.3">
      <c r="A2" t="s">
        <v>14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4"/>
  <sheetViews>
    <sheetView tabSelected="1" zoomScale="90" zoomScaleNormal="90" workbookViewId="0">
      <selection activeCell="O10" sqref="O10"/>
    </sheetView>
  </sheetViews>
  <sheetFormatPr defaultRowHeight="14.4" x14ac:dyDescent="0.3"/>
  <cols>
    <col min="1" max="1" width="11.6640625" customWidth="1"/>
    <col min="7" max="7" width="11.44140625" customWidth="1"/>
    <col min="8" max="8" width="23.6640625" customWidth="1"/>
    <col min="9" max="9" width="17.33203125" customWidth="1"/>
  </cols>
  <sheetData>
    <row r="1" spans="1:9" ht="15" thickBot="1" x14ac:dyDescent="0.35">
      <c r="A1" s="30" t="s">
        <v>28</v>
      </c>
      <c r="B1" s="30"/>
      <c r="C1" s="36"/>
      <c r="D1" s="36"/>
      <c r="E1" s="36"/>
      <c r="F1" s="36"/>
      <c r="G1" s="36"/>
      <c r="H1" s="32"/>
      <c r="I1" s="32"/>
    </row>
    <row r="2" spans="1:9" ht="57" thickBot="1" x14ac:dyDescent="0.35">
      <c r="A2" s="22" t="s">
        <v>6</v>
      </c>
      <c r="B2" s="172" t="str">
        <f>A3</f>
        <v>Habitat amount</v>
      </c>
      <c r="C2" s="173" t="str">
        <f>A4</f>
        <v>Env. suitability</v>
      </c>
      <c r="D2" s="174" t="str">
        <f>A5</f>
        <v>Fire frequency</v>
      </c>
      <c r="E2" s="176" t="str">
        <f>A6</f>
        <v>APP amount</v>
      </c>
      <c r="F2" s="177" t="str">
        <f>A7</f>
        <v xml:space="preserve">Diversity of phytophysiognomic </v>
      </c>
      <c r="G2" s="32"/>
      <c r="H2" s="32"/>
      <c r="I2" s="32"/>
    </row>
    <row r="3" spans="1:9" ht="15.6" x14ac:dyDescent="0.3">
      <c r="A3" s="133" t="s">
        <v>29</v>
      </c>
      <c r="B3" s="119">
        <v>1</v>
      </c>
      <c r="C3" s="120">
        <v>2</v>
      </c>
      <c r="D3" s="120">
        <v>4</v>
      </c>
      <c r="E3" s="120">
        <v>7</v>
      </c>
      <c r="F3" s="121">
        <v>9</v>
      </c>
      <c r="G3" s="32"/>
      <c r="H3" s="32"/>
      <c r="I3" s="33"/>
    </row>
    <row r="4" spans="1:9" ht="15.6" x14ac:dyDescent="0.3">
      <c r="A4" s="137" t="s">
        <v>30</v>
      </c>
      <c r="B4" s="122">
        <f>1/C3</f>
        <v>0.5</v>
      </c>
      <c r="C4" s="86">
        <v>1</v>
      </c>
      <c r="D4" s="87">
        <v>2</v>
      </c>
      <c r="E4" s="87">
        <v>5</v>
      </c>
      <c r="F4" s="117">
        <v>6</v>
      </c>
      <c r="G4" s="32"/>
      <c r="H4" s="32"/>
      <c r="I4" s="33"/>
    </row>
    <row r="5" spans="1:9" ht="15.6" x14ac:dyDescent="0.3">
      <c r="A5" s="139" t="s">
        <v>33</v>
      </c>
      <c r="B5" s="122">
        <f>1/D3</f>
        <v>0.25</v>
      </c>
      <c r="C5" s="116">
        <f>1/D4</f>
        <v>0.5</v>
      </c>
      <c r="D5" s="86">
        <v>1</v>
      </c>
      <c r="E5" s="87">
        <v>4</v>
      </c>
      <c r="F5" s="117">
        <v>6</v>
      </c>
      <c r="G5" s="32"/>
      <c r="H5" s="32"/>
      <c r="I5" s="33"/>
    </row>
    <row r="6" spans="1:9" ht="15.6" x14ac:dyDescent="0.3">
      <c r="A6" s="141" t="s">
        <v>32</v>
      </c>
      <c r="B6" s="122">
        <f>1/D3</f>
        <v>0.25</v>
      </c>
      <c r="C6" s="116">
        <f>1/E4</f>
        <v>0.2</v>
      </c>
      <c r="D6" s="116">
        <f>1/E5</f>
        <v>0.25</v>
      </c>
      <c r="E6" s="179">
        <v>1</v>
      </c>
      <c r="F6" s="117">
        <v>2</v>
      </c>
      <c r="G6" s="32"/>
      <c r="H6" s="32"/>
      <c r="I6" s="33"/>
    </row>
    <row r="7" spans="1:9" ht="16.2" thickBot="1" x14ac:dyDescent="0.35">
      <c r="A7" s="178" t="s">
        <v>31</v>
      </c>
      <c r="B7" s="123">
        <f>1/F3</f>
        <v>0.1111111111111111</v>
      </c>
      <c r="C7" s="51">
        <f>1/F4</f>
        <v>0.16666666666666666</v>
      </c>
      <c r="D7" s="116">
        <f>1/F5</f>
        <v>0.16666666666666666</v>
      </c>
      <c r="E7" s="116">
        <f>1/F6</f>
        <v>0.5</v>
      </c>
      <c r="F7" s="180">
        <v>1</v>
      </c>
      <c r="G7" s="32"/>
      <c r="H7" s="32"/>
      <c r="I7" s="33"/>
    </row>
    <row r="8" spans="1:9" x14ac:dyDescent="0.3">
      <c r="A8" s="32"/>
      <c r="B8" s="32"/>
      <c r="C8" s="32"/>
      <c r="D8" s="32"/>
      <c r="E8" s="32"/>
      <c r="F8" s="32"/>
      <c r="G8" s="32"/>
      <c r="H8" s="32"/>
      <c r="I8" s="32"/>
    </row>
    <row r="9" spans="1:9" x14ac:dyDescent="0.3">
      <c r="A9" s="30"/>
      <c r="B9" s="31"/>
      <c r="C9" s="31"/>
      <c r="D9" s="31"/>
      <c r="E9" s="31"/>
      <c r="F9" s="31"/>
      <c r="G9" s="32"/>
      <c r="H9" s="32"/>
      <c r="I9" s="32"/>
    </row>
    <row r="10" spans="1:9" ht="158.4" customHeight="1" x14ac:dyDescent="0.3">
      <c r="A10" s="30"/>
      <c r="B10" s="31"/>
      <c r="C10" s="31"/>
      <c r="D10" s="31"/>
      <c r="E10" s="31"/>
      <c r="F10" s="31"/>
      <c r="G10" s="32"/>
      <c r="H10" s="32"/>
      <c r="I10" s="32"/>
    </row>
    <row r="11" spans="1:9" ht="15" thickBot="1" x14ac:dyDescent="0.35">
      <c r="A11" s="32" t="str">
        <f>IF(I24&gt;=0.1,I24,"ok")</f>
        <v>ok</v>
      </c>
      <c r="B11" s="32"/>
      <c r="C11" s="32"/>
      <c r="D11" s="32"/>
      <c r="E11" s="32"/>
      <c r="F11" s="32"/>
      <c r="G11" s="32"/>
      <c r="H11" s="32"/>
      <c r="I11" s="32"/>
    </row>
    <row r="12" spans="1:9" ht="15" thickBot="1" x14ac:dyDescent="0.35">
      <c r="A12" s="5" t="s">
        <v>17</v>
      </c>
      <c r="B12" s="98">
        <f>SUM(B3:B7)</f>
        <v>2.1111111111111112</v>
      </c>
      <c r="C12" s="99">
        <f>SUM(C3:C7)</f>
        <v>3.8666666666666667</v>
      </c>
      <c r="D12" s="99">
        <f>SUM(D3:D7)</f>
        <v>7.416666666666667</v>
      </c>
      <c r="E12" s="99">
        <f>SUM(E3:E7)</f>
        <v>17.5</v>
      </c>
      <c r="F12" s="118">
        <f>SUM(F3:F7)</f>
        <v>24</v>
      </c>
      <c r="G12" s="32"/>
      <c r="H12" s="32"/>
      <c r="I12" s="32"/>
    </row>
    <row r="13" spans="1:9" ht="15" thickBot="1" x14ac:dyDescent="0.35">
      <c r="A13" s="2" t="s">
        <v>26</v>
      </c>
      <c r="B13" s="2"/>
    </row>
    <row r="14" spans="1:9" ht="28.8" x14ac:dyDescent="0.3">
      <c r="A14" s="9" t="s">
        <v>25</v>
      </c>
      <c r="B14" s="10" t="s">
        <v>1</v>
      </c>
      <c r="C14" s="10" t="s">
        <v>2</v>
      </c>
      <c r="D14" s="10" t="s">
        <v>3</v>
      </c>
      <c r="E14" s="10" t="s">
        <v>4</v>
      </c>
      <c r="F14" s="43" t="s">
        <v>5</v>
      </c>
      <c r="G14" s="66" t="s">
        <v>20</v>
      </c>
      <c r="H14" s="110" t="s">
        <v>18</v>
      </c>
      <c r="I14" s="111" t="s">
        <v>19</v>
      </c>
    </row>
    <row r="15" spans="1:9" x14ac:dyDescent="0.3">
      <c r="A15" s="8" t="s">
        <v>1</v>
      </c>
      <c r="B15" s="3">
        <f>$B3/B$12</f>
        <v>0.47368421052631576</v>
      </c>
      <c r="C15" s="3">
        <f>$C3/C$12</f>
        <v>0.51724137931034486</v>
      </c>
      <c r="D15" s="3">
        <f>$D3/D$12</f>
        <v>0.5393258426966292</v>
      </c>
      <c r="E15" s="3">
        <f>$E3/E$12</f>
        <v>0.4</v>
      </c>
      <c r="F15" s="41">
        <f>$F3/F$12</f>
        <v>0.375</v>
      </c>
      <c r="G15" s="44">
        <f>SUM(B15:F15)</f>
        <v>2.3052514325332898</v>
      </c>
      <c r="H15" s="46">
        <f>AVERAGE(G15/5)</f>
        <v>0.46105028650665797</v>
      </c>
      <c r="I15" s="11">
        <f>MMULT(B3:F3,H15:H19)/H15</f>
        <v>5.4040866970587267</v>
      </c>
    </row>
    <row r="16" spans="1:9" x14ac:dyDescent="0.3">
      <c r="A16" s="8" t="s">
        <v>2</v>
      </c>
      <c r="B16" s="3">
        <f>$B4/B$12</f>
        <v>0.23684210526315788</v>
      </c>
      <c r="C16" s="3">
        <f>$C4/C$12</f>
        <v>0.25862068965517243</v>
      </c>
      <c r="D16" s="3">
        <f>$D4/D$12</f>
        <v>0.2696629213483146</v>
      </c>
      <c r="E16" s="3">
        <f>$E4/E$12</f>
        <v>0.2857142857142857</v>
      </c>
      <c r="F16" s="41">
        <f>$F4/F$12</f>
        <v>0.25</v>
      </c>
      <c r="G16" s="44">
        <f>SUM(B16:F16)</f>
        <v>1.3008400019809305</v>
      </c>
      <c r="H16" s="47">
        <f>AVERAGE(G16/5)</f>
        <v>0.26016800039618609</v>
      </c>
      <c r="I16" s="12">
        <f>MMULT(B4:F4,H15:H19)/H16</f>
        <v>5.4027018752756133</v>
      </c>
    </row>
    <row r="17" spans="1:10" x14ac:dyDescent="0.3">
      <c r="A17" s="8" t="s">
        <v>3</v>
      </c>
      <c r="B17" s="3">
        <f>$B5/B$12</f>
        <v>0.11842105263157894</v>
      </c>
      <c r="C17" s="3">
        <f>$C5/C$12</f>
        <v>0.12931034482758622</v>
      </c>
      <c r="D17" s="3">
        <f>$D5/D$12</f>
        <v>0.1348314606741573</v>
      </c>
      <c r="E17" s="3">
        <f>$E5/E$12</f>
        <v>0.22857142857142856</v>
      </c>
      <c r="F17" s="41">
        <f>$F5/F$12</f>
        <v>0.25</v>
      </c>
      <c r="G17" s="44">
        <f>SUM(B17:F17)</f>
        <v>0.86113428670475101</v>
      </c>
      <c r="H17" s="47">
        <f>AVERAGE(G17/5)</f>
        <v>0.1722268573409502</v>
      </c>
      <c r="I17" s="12">
        <f>MMULT(B5:F5,H15:H19)/H17</f>
        <v>5.3369775156517028</v>
      </c>
    </row>
    <row r="18" spans="1:10" x14ac:dyDescent="0.3">
      <c r="A18" s="8" t="s">
        <v>4</v>
      </c>
      <c r="B18" s="3">
        <f>$B6/B$12</f>
        <v>0.11842105263157894</v>
      </c>
      <c r="C18" s="3">
        <f>$C6/C$12</f>
        <v>5.1724137931034482E-2</v>
      </c>
      <c r="D18" s="3">
        <f>$D6/D$12</f>
        <v>3.3707865168539325E-2</v>
      </c>
      <c r="E18" s="3">
        <f>$E6/E$12</f>
        <v>5.7142857142857141E-2</v>
      </c>
      <c r="F18" s="41">
        <f>$F6/F$12</f>
        <v>8.3333333333333329E-2</v>
      </c>
      <c r="G18" s="44">
        <f>SUM(B18:F18)</f>
        <v>0.34432924620734323</v>
      </c>
      <c r="H18" s="47">
        <f>AVERAGE(G18/5)</f>
        <v>6.8865849241468644E-2</v>
      </c>
      <c r="I18" s="11">
        <f>MMULT(B6:F6,H15:H19)/H18</f>
        <v>5.1490942494404921</v>
      </c>
    </row>
    <row r="19" spans="1:10" ht="15" thickBot="1" x14ac:dyDescent="0.35">
      <c r="A19" s="104" t="s">
        <v>5</v>
      </c>
      <c r="B19" s="105">
        <f>$B7/B$12</f>
        <v>5.2631578947368418E-2</v>
      </c>
      <c r="C19" s="105">
        <f>$C7/C$12</f>
        <v>4.3103448275862065E-2</v>
      </c>
      <c r="D19" s="105">
        <f>$D7/D$12</f>
        <v>2.247191011235955E-2</v>
      </c>
      <c r="E19" s="105">
        <f>$E7/E$12</f>
        <v>2.8571428571428571E-2</v>
      </c>
      <c r="F19" s="106">
        <f>$F7/F$12</f>
        <v>4.1666666666666664E-2</v>
      </c>
      <c r="G19" s="45">
        <f>SUM(B19:F19)</f>
        <v>0.18844503257368528</v>
      </c>
      <c r="H19" s="48">
        <f>AVERAGE(G19/5)</f>
        <v>3.7689006514737056E-2</v>
      </c>
      <c r="I19" s="13">
        <f>MMULT(B7:F7,H15:H19)/H19</f>
        <v>5.1849483029956618</v>
      </c>
    </row>
    <row r="20" spans="1:10" ht="15" thickBot="1" x14ac:dyDescent="0.35">
      <c r="A20" s="102" t="s">
        <v>24</v>
      </c>
      <c r="B20" s="103">
        <f>SUM(B15:B19)</f>
        <v>1</v>
      </c>
      <c r="C20" s="103">
        <f>SUM(C15:C19)</f>
        <v>1</v>
      </c>
      <c r="D20" s="103">
        <f>SUM(D15:D19)</f>
        <v>1</v>
      </c>
      <c r="E20" s="103">
        <f>SUM(E15:E19)</f>
        <v>1</v>
      </c>
      <c r="F20" s="125">
        <f>SUM(F15:F19)</f>
        <v>1</v>
      </c>
      <c r="G20" s="1"/>
      <c r="H20" s="124"/>
    </row>
    <row r="21" spans="1:10" x14ac:dyDescent="0.3">
      <c r="H21" s="14" t="s">
        <v>0</v>
      </c>
      <c r="I21" s="15">
        <v>5</v>
      </c>
      <c r="J21" s="1"/>
    </row>
    <row r="22" spans="1:10" x14ac:dyDescent="0.3">
      <c r="H22" s="16" t="s">
        <v>21</v>
      </c>
      <c r="I22" s="17">
        <f>(AVERAGE(I15:I19)-I21)/(I21-1)</f>
        <v>7.3890432021109786E-2</v>
      </c>
    </row>
    <row r="23" spans="1:10" x14ac:dyDescent="0.3">
      <c r="H23" s="18" t="s">
        <v>23</v>
      </c>
      <c r="I23" s="19">
        <f>IF(I21=2,0,IF(I21=3,0.58,IF(I21=4,0.9,IF(I21=5,1.12,IF(I21=6,1.24,IF(I21=7,1.32,IF(I21=8,1.41,IF(I21=9,1.46,IF(I21=10,1.49)))))))))</f>
        <v>1.1200000000000001</v>
      </c>
    </row>
    <row r="24" spans="1:10" ht="15" thickBot="1" x14ac:dyDescent="0.35">
      <c r="H24" s="20" t="s">
        <v>22</v>
      </c>
      <c r="I24" s="21">
        <f>I22/I23</f>
        <v>6.5973600018848014E-2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0"/>
  <sheetViews>
    <sheetView zoomScale="90" zoomScaleNormal="90" workbookViewId="0">
      <selection activeCell="J5" sqref="J5"/>
    </sheetView>
  </sheetViews>
  <sheetFormatPr defaultRowHeight="14.4" x14ac:dyDescent="0.3"/>
  <cols>
    <col min="5" max="5" width="10.6640625" customWidth="1"/>
    <col min="6" max="6" width="26.109375" customWidth="1"/>
    <col min="7" max="7" width="18.5546875" customWidth="1"/>
  </cols>
  <sheetData>
    <row r="1" spans="1:7" ht="15" thickBot="1" x14ac:dyDescent="0.35">
      <c r="A1" s="30" t="s">
        <v>16</v>
      </c>
      <c r="B1" s="30"/>
      <c r="C1" s="36"/>
      <c r="D1" s="36"/>
      <c r="E1" s="36"/>
      <c r="F1" s="32"/>
      <c r="G1" s="32"/>
    </row>
    <row r="2" spans="1:7" ht="23.4" thickBot="1" x14ac:dyDescent="0.35">
      <c r="A2" s="22" t="s">
        <v>6</v>
      </c>
      <c r="B2" s="172" t="str">
        <f>A3</f>
        <v>C1</v>
      </c>
      <c r="C2" s="173" t="str">
        <f>A4</f>
        <v>C2</v>
      </c>
      <c r="D2" s="174" t="str">
        <f>A5</f>
        <v>C3</v>
      </c>
      <c r="E2" s="37"/>
      <c r="F2" s="32"/>
      <c r="G2" s="32"/>
    </row>
    <row r="3" spans="1:7" ht="15.6" x14ac:dyDescent="0.3">
      <c r="A3" s="129" t="s">
        <v>1</v>
      </c>
      <c r="B3" s="28">
        <v>1</v>
      </c>
      <c r="C3" s="24">
        <v>2</v>
      </c>
      <c r="D3" s="24">
        <v>3</v>
      </c>
      <c r="E3" s="36"/>
      <c r="F3" s="32"/>
      <c r="G3" s="33"/>
    </row>
    <row r="4" spans="1:7" ht="15.6" x14ac:dyDescent="0.3">
      <c r="A4" s="130" t="s">
        <v>2</v>
      </c>
      <c r="B4" s="23">
        <f>1/C3</f>
        <v>0.5</v>
      </c>
      <c r="C4" s="29">
        <v>1</v>
      </c>
      <c r="D4" s="26">
        <v>4</v>
      </c>
      <c r="E4" s="36"/>
      <c r="F4" s="32"/>
      <c r="G4" s="33"/>
    </row>
    <row r="5" spans="1:7" ht="15.6" x14ac:dyDescent="0.3">
      <c r="A5" s="131" t="s">
        <v>3</v>
      </c>
      <c r="B5" s="23">
        <f>1/D3</f>
        <v>0.33333333333333331</v>
      </c>
      <c r="C5" s="23">
        <f>1/D4</f>
        <v>0.25</v>
      </c>
      <c r="D5" s="29">
        <v>1</v>
      </c>
      <c r="E5" s="36"/>
      <c r="F5" s="32"/>
      <c r="G5" s="33"/>
    </row>
    <row r="6" spans="1:7" x14ac:dyDescent="0.3">
      <c r="A6" s="32"/>
      <c r="B6" s="32"/>
      <c r="C6" s="32"/>
      <c r="D6" s="32"/>
      <c r="E6" s="36"/>
      <c r="F6" s="32"/>
      <c r="G6" s="33"/>
    </row>
    <row r="7" spans="1:7" ht="15.6" x14ac:dyDescent="0.3">
      <c r="A7" s="38"/>
      <c r="B7" s="36"/>
      <c r="C7" s="36"/>
      <c r="D7" s="36"/>
      <c r="E7" s="36"/>
      <c r="F7" s="32"/>
      <c r="G7" s="32"/>
    </row>
    <row r="8" spans="1:7" ht="163.19999999999999" customHeight="1" x14ac:dyDescent="0.3">
      <c r="A8" s="30"/>
      <c r="B8" s="31"/>
      <c r="C8" s="31"/>
      <c r="D8" s="31"/>
      <c r="E8" s="32"/>
      <c r="F8" s="32"/>
      <c r="G8" s="32"/>
    </row>
    <row r="9" spans="1:7" ht="15" thickBot="1" x14ac:dyDescent="0.35">
      <c r="A9" s="128" t="str">
        <f>IF(G20&gt;=0.1,G20,"ok")</f>
        <v>ok</v>
      </c>
      <c r="B9" s="31"/>
      <c r="C9" s="31"/>
      <c r="D9" s="31"/>
      <c r="E9" s="32"/>
      <c r="F9" s="32"/>
      <c r="G9" s="32"/>
    </row>
    <row r="10" spans="1:7" ht="15" thickBot="1" x14ac:dyDescent="0.35">
      <c r="A10" s="5" t="s">
        <v>17</v>
      </c>
      <c r="B10" s="6">
        <f>SUM(B3:B5)</f>
        <v>1.8333333333333333</v>
      </c>
      <c r="C10" s="7">
        <f>SUM(C3:C5)</f>
        <v>3.25</v>
      </c>
      <c r="D10" s="7">
        <f>SUM(D3:D5)</f>
        <v>8</v>
      </c>
      <c r="E10" s="32"/>
      <c r="F10" s="32"/>
      <c r="G10" s="32"/>
    </row>
    <row r="11" spans="1:7" ht="15" thickBot="1" x14ac:dyDescent="0.35">
      <c r="A11" s="2" t="s">
        <v>26</v>
      </c>
      <c r="B11" s="2"/>
    </row>
    <row r="12" spans="1:7" ht="29.4" thickBot="1" x14ac:dyDescent="0.35">
      <c r="A12" s="126" t="s">
        <v>25</v>
      </c>
      <c r="B12" s="127" t="s">
        <v>1</v>
      </c>
      <c r="C12" s="127" t="s">
        <v>2</v>
      </c>
      <c r="D12" s="127" t="s">
        <v>3</v>
      </c>
      <c r="E12" s="66" t="s">
        <v>20</v>
      </c>
      <c r="F12" s="110" t="s">
        <v>18</v>
      </c>
      <c r="G12" s="111" t="s">
        <v>19</v>
      </c>
    </row>
    <row r="13" spans="1:7" x14ac:dyDescent="0.3">
      <c r="A13" s="112" t="s">
        <v>1</v>
      </c>
      <c r="B13" s="113">
        <f>$B3/B$10</f>
        <v>0.54545454545454553</v>
      </c>
      <c r="C13" s="113">
        <f>$C3/C$10</f>
        <v>0.61538461538461542</v>
      </c>
      <c r="D13" s="113">
        <f>$D3/D$10</f>
        <v>0.375</v>
      </c>
      <c r="E13" s="113">
        <f>SUM(B13:D13)</f>
        <v>1.5358391608391608</v>
      </c>
      <c r="F13" s="101">
        <f>AVERAGE(E13/3)</f>
        <v>0.51194638694638694</v>
      </c>
      <c r="G13" s="42">
        <f>MMULT(B3:D3,F13:F15)/F13</f>
        <v>3.1565167899829256</v>
      </c>
    </row>
    <row r="14" spans="1:7" x14ac:dyDescent="0.3">
      <c r="A14" s="8" t="s">
        <v>2</v>
      </c>
      <c r="B14" s="3">
        <f>$B4/B$10</f>
        <v>0.27272727272727276</v>
      </c>
      <c r="C14" s="3">
        <f>$C4/C$10</f>
        <v>0.30769230769230771</v>
      </c>
      <c r="D14" s="3">
        <f>$D4/D$10</f>
        <v>0.5</v>
      </c>
      <c r="E14" s="3">
        <f>SUM(B14:D14)</f>
        <v>1.0804195804195804</v>
      </c>
      <c r="F14" s="47">
        <f>AVERAGE(E14/3)</f>
        <v>0.36013986013986016</v>
      </c>
      <c r="G14" s="12">
        <f>MMULT(B4:D4,F13:F15)/F14</f>
        <v>3.1314724919093848</v>
      </c>
    </row>
    <row r="15" spans="1:7" ht="15" thickBot="1" x14ac:dyDescent="0.35">
      <c r="A15" s="104" t="s">
        <v>3</v>
      </c>
      <c r="B15" s="105">
        <f>$B5/B$10</f>
        <v>0.18181818181818182</v>
      </c>
      <c r="C15" s="105">
        <f>$C5/C$10</f>
        <v>7.6923076923076927E-2</v>
      </c>
      <c r="D15" s="105">
        <f>$D5/D$10</f>
        <v>0.125</v>
      </c>
      <c r="E15" s="105">
        <f>SUM(B15:D15)</f>
        <v>0.38374125874125875</v>
      </c>
      <c r="F15" s="48">
        <f>AVERAGE(E15/3)</f>
        <v>0.12791375291375293</v>
      </c>
      <c r="G15" s="13">
        <f>MMULT(B5:D5,F13:F15)/F15</f>
        <v>3.0379650721336366</v>
      </c>
    </row>
    <row r="16" spans="1:7" ht="15" thickBot="1" x14ac:dyDescent="0.35">
      <c r="A16" s="95" t="s">
        <v>24</v>
      </c>
      <c r="B16" s="96">
        <f>SUM(B13:B15)</f>
        <v>1.0000000000000002</v>
      </c>
      <c r="C16" s="96">
        <f>SUM(C13:C15)</f>
        <v>1</v>
      </c>
      <c r="D16" s="97">
        <f>SUM(D13:D15)</f>
        <v>1</v>
      </c>
      <c r="F16" s="40"/>
    </row>
    <row r="17" spans="6:8" x14ac:dyDescent="0.3">
      <c r="F17" s="14" t="s">
        <v>0</v>
      </c>
      <c r="G17" s="15">
        <v>3</v>
      </c>
      <c r="H17" s="1"/>
    </row>
    <row r="18" spans="6:8" x14ac:dyDescent="0.3">
      <c r="F18" s="16" t="s">
        <v>21</v>
      </c>
      <c r="G18" s="17">
        <f>(AVERAGE(G13:G15)-G17)/(G17-1)</f>
        <v>5.4325725670991032E-2</v>
      </c>
    </row>
    <row r="19" spans="6:8" x14ac:dyDescent="0.3">
      <c r="F19" s="18" t="s">
        <v>23</v>
      </c>
      <c r="G19" s="19">
        <f>IF(G17=2,0,IF(G17=3,0.58,IF(G17=4,0.9,IF(G17=5,1.12,IF(G17=6,1.24,IF(G17=7,1.32,IF(G17=8,1.41,IF(G17=9,1.46,IF(G17=10,1.49)))))))))</f>
        <v>0.57999999999999996</v>
      </c>
    </row>
    <row r="20" spans="6:8" ht="15" thickBot="1" x14ac:dyDescent="0.35">
      <c r="F20" s="20" t="s">
        <v>22</v>
      </c>
      <c r="G20" s="21">
        <f>G18/G19</f>
        <v>9.3665044260329372E-2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26"/>
  <sheetViews>
    <sheetView zoomScale="70" zoomScaleNormal="70" workbookViewId="0">
      <selection activeCell="P11" sqref="P11"/>
    </sheetView>
  </sheetViews>
  <sheetFormatPr defaultRowHeight="14.4" x14ac:dyDescent="0.3"/>
  <cols>
    <col min="1" max="1" width="12.33203125" customWidth="1"/>
    <col min="8" max="8" width="13.6640625" style="32" customWidth="1"/>
    <col min="9" max="9" width="25" style="32" customWidth="1"/>
    <col min="10" max="10" width="14.6640625" style="32" customWidth="1"/>
    <col min="11" max="16" width="9.109375" style="32"/>
  </cols>
  <sheetData>
    <row r="1" spans="1:10" ht="15" thickBot="1" x14ac:dyDescent="0.35">
      <c r="A1" s="30" t="s">
        <v>16</v>
      </c>
      <c r="B1" s="30"/>
      <c r="C1" s="36"/>
      <c r="D1" s="36"/>
      <c r="E1" s="36"/>
      <c r="F1" s="36"/>
      <c r="G1" s="36"/>
    </row>
    <row r="2" spans="1:10" ht="16.2" thickBot="1" x14ac:dyDescent="0.35">
      <c r="A2" s="49" t="s">
        <v>6</v>
      </c>
      <c r="B2" s="134" t="str">
        <f>A3</f>
        <v>C1</v>
      </c>
      <c r="C2" s="136" t="str">
        <f>A4</f>
        <v>C2</v>
      </c>
      <c r="D2" s="138" t="str">
        <f>A5</f>
        <v>C3</v>
      </c>
      <c r="E2" s="140" t="str">
        <f>A6</f>
        <v>C4</v>
      </c>
      <c r="F2" s="142" t="str">
        <f>A7</f>
        <v>C5</v>
      </c>
      <c r="G2" s="144" t="str">
        <f>A8</f>
        <v>C6</v>
      </c>
    </row>
    <row r="3" spans="1:10" ht="15.6" x14ac:dyDescent="0.3">
      <c r="A3" s="133" t="s">
        <v>1</v>
      </c>
      <c r="B3" s="86">
        <v>1</v>
      </c>
      <c r="C3" s="120">
        <v>4</v>
      </c>
      <c r="D3" s="120">
        <v>4</v>
      </c>
      <c r="E3" s="120">
        <v>5</v>
      </c>
      <c r="F3" s="181">
        <v>7</v>
      </c>
      <c r="G3" s="121">
        <v>9</v>
      </c>
    </row>
    <row r="4" spans="1:10" ht="15.6" x14ac:dyDescent="0.3">
      <c r="A4" s="137" t="s">
        <v>2</v>
      </c>
      <c r="B4" s="65">
        <f>1/C3</f>
        <v>0.25</v>
      </c>
      <c r="C4" s="86">
        <v>1</v>
      </c>
      <c r="D4" s="87">
        <v>2</v>
      </c>
      <c r="E4" s="87">
        <v>3</v>
      </c>
      <c r="F4" s="182">
        <v>5</v>
      </c>
      <c r="G4" s="117">
        <v>6</v>
      </c>
    </row>
    <row r="5" spans="1:10" ht="15.6" x14ac:dyDescent="0.3">
      <c r="A5" s="139" t="s">
        <v>3</v>
      </c>
      <c r="B5" s="65">
        <f>1/D3</f>
        <v>0.25</v>
      </c>
      <c r="C5" s="65">
        <f>1/D4</f>
        <v>0.5</v>
      </c>
      <c r="D5" s="86">
        <v>1</v>
      </c>
      <c r="E5" s="87">
        <v>2</v>
      </c>
      <c r="F5" s="182">
        <v>4</v>
      </c>
      <c r="G5" s="117">
        <v>6</v>
      </c>
    </row>
    <row r="6" spans="1:10" ht="15.6" x14ac:dyDescent="0.3">
      <c r="A6" s="141" t="s">
        <v>4</v>
      </c>
      <c r="B6" s="65">
        <f>1/E3</f>
        <v>0.2</v>
      </c>
      <c r="C6" s="65">
        <f>1/E4</f>
        <v>0.33333333333333331</v>
      </c>
      <c r="D6" s="65">
        <f>1/E5</f>
        <v>0.5</v>
      </c>
      <c r="E6" s="86">
        <v>1</v>
      </c>
      <c r="F6" s="183">
        <v>3</v>
      </c>
      <c r="G6" s="117">
        <v>5</v>
      </c>
    </row>
    <row r="7" spans="1:10" ht="15.6" x14ac:dyDescent="0.3">
      <c r="A7" s="143" t="s">
        <v>5</v>
      </c>
      <c r="B7" s="65">
        <f>1/F3</f>
        <v>0.14285714285714285</v>
      </c>
      <c r="C7" s="65">
        <f>1/F4</f>
        <v>0.2</v>
      </c>
      <c r="D7" s="65">
        <f>1/F5</f>
        <v>0.25</v>
      </c>
      <c r="E7" s="65">
        <f>1/F6</f>
        <v>0.33333333333333331</v>
      </c>
      <c r="F7" s="86">
        <v>1</v>
      </c>
      <c r="G7" s="88">
        <v>2</v>
      </c>
    </row>
    <row r="8" spans="1:10" ht="15.6" x14ac:dyDescent="0.3">
      <c r="A8" s="145" t="s">
        <v>7</v>
      </c>
      <c r="B8" s="65">
        <f>1/G3</f>
        <v>0.1111111111111111</v>
      </c>
      <c r="C8" s="79">
        <f>1/G4</f>
        <v>0.16666666666666666</v>
      </c>
      <c r="D8" s="79">
        <f>1/G5</f>
        <v>0.16666666666666666</v>
      </c>
      <c r="E8" s="79">
        <f>1/G6</f>
        <v>0.2</v>
      </c>
      <c r="F8" s="79">
        <f>1/G7</f>
        <v>0.5</v>
      </c>
      <c r="G8" s="89">
        <v>1</v>
      </c>
    </row>
    <row r="9" spans="1:10" x14ac:dyDescent="0.3">
      <c r="A9" s="32"/>
      <c r="B9" s="32"/>
      <c r="C9" s="32"/>
      <c r="D9" s="32"/>
      <c r="E9" s="32"/>
      <c r="F9" s="32"/>
      <c r="G9" s="32"/>
    </row>
    <row r="10" spans="1:10" x14ac:dyDescent="0.3">
      <c r="A10" s="30"/>
      <c r="B10" s="31"/>
      <c r="C10" s="31"/>
      <c r="D10" s="31"/>
      <c r="E10" s="31"/>
      <c r="F10" s="31"/>
      <c r="G10" s="32"/>
    </row>
    <row r="11" spans="1:10" ht="190.95" customHeight="1" x14ac:dyDescent="0.3">
      <c r="A11" s="30"/>
      <c r="B11" s="31"/>
      <c r="C11" s="31"/>
      <c r="D11" s="31"/>
      <c r="E11" s="31"/>
      <c r="F11" s="31"/>
      <c r="G11" s="32"/>
    </row>
    <row r="12" spans="1:10" ht="15" thickBot="1" x14ac:dyDescent="0.35">
      <c r="A12" s="128" t="str">
        <f>IF(J26&gt;=0.1,J26,"ok")</f>
        <v>ok</v>
      </c>
      <c r="B12" s="32"/>
      <c r="C12" s="32"/>
      <c r="D12" s="32"/>
      <c r="E12" s="32"/>
      <c r="F12" s="32"/>
      <c r="G12" s="32"/>
    </row>
    <row r="13" spans="1:10" ht="15" thickBot="1" x14ac:dyDescent="0.35">
      <c r="A13" s="5" t="s">
        <v>17</v>
      </c>
      <c r="B13" s="98">
        <f t="shared" ref="B13:G13" si="0">SUM(B3:B8)</f>
        <v>1.9539682539682539</v>
      </c>
      <c r="C13" s="99">
        <f t="shared" si="0"/>
        <v>6.2</v>
      </c>
      <c r="D13" s="99">
        <f t="shared" si="0"/>
        <v>7.916666666666667</v>
      </c>
      <c r="E13" s="98">
        <f t="shared" si="0"/>
        <v>11.533333333333333</v>
      </c>
      <c r="F13" s="99">
        <f t="shared" si="0"/>
        <v>20.5</v>
      </c>
      <c r="G13" s="99">
        <f t="shared" si="0"/>
        <v>29</v>
      </c>
    </row>
    <row r="14" spans="1:10" ht="15" thickBot="1" x14ac:dyDescent="0.35">
      <c r="A14" s="2" t="s">
        <v>26</v>
      </c>
      <c r="B14" s="2"/>
    </row>
    <row r="15" spans="1:10" ht="29.4" thickBot="1" x14ac:dyDescent="0.35">
      <c r="A15" s="73" t="s">
        <v>25</v>
      </c>
      <c r="B15" s="74" t="s">
        <v>1</v>
      </c>
      <c r="C15" s="74" t="s">
        <v>2</v>
      </c>
      <c r="D15" s="74" t="s">
        <v>3</v>
      </c>
      <c r="E15" s="74" t="s">
        <v>4</v>
      </c>
      <c r="F15" s="75" t="s">
        <v>5</v>
      </c>
      <c r="G15" s="74" t="s">
        <v>7</v>
      </c>
      <c r="H15" s="66" t="s">
        <v>20</v>
      </c>
      <c r="I15" s="110" t="s">
        <v>18</v>
      </c>
      <c r="J15" s="111" t="s">
        <v>19</v>
      </c>
    </row>
    <row r="16" spans="1:10" x14ac:dyDescent="0.3">
      <c r="A16" s="112" t="s">
        <v>1</v>
      </c>
      <c r="B16" s="113">
        <f t="shared" ref="B16:B21" si="1">$B3/B$13</f>
        <v>0.51177904142973196</v>
      </c>
      <c r="C16" s="113">
        <f t="shared" ref="C16:C21" si="2">$C3/C$13</f>
        <v>0.64516129032258063</v>
      </c>
      <c r="D16" s="113">
        <f t="shared" ref="D16:D21" si="3">$D3/D$13</f>
        <v>0.50526315789473686</v>
      </c>
      <c r="E16" s="113">
        <f t="shared" ref="E16:E21" si="4">$E3/E$13</f>
        <v>0.43352601156069365</v>
      </c>
      <c r="F16" s="114">
        <f t="shared" ref="F16:F21" si="5">$F3/F$13</f>
        <v>0.34146341463414637</v>
      </c>
      <c r="G16" s="113">
        <f t="shared" ref="G16:G21" si="6">$G3/G$13</f>
        <v>0.31034482758620691</v>
      </c>
      <c r="H16" s="146">
        <f t="shared" ref="H16:H21" si="7">SUM(B16:G16)</f>
        <v>2.7475377434280963</v>
      </c>
      <c r="I16" s="147">
        <f t="shared" ref="I16:I21" si="8">AVERAGE(H16/6)</f>
        <v>0.45792295723801607</v>
      </c>
      <c r="J16" s="148">
        <f>MMULT(B3:G3,I16:I21)/I16</f>
        <v>6.6015384896796654</v>
      </c>
    </row>
    <row r="17" spans="1:11" x14ac:dyDescent="0.3">
      <c r="A17" s="8" t="s">
        <v>2</v>
      </c>
      <c r="B17" s="3">
        <f t="shared" si="1"/>
        <v>0.12794476035743299</v>
      </c>
      <c r="C17" s="3">
        <f t="shared" si="2"/>
        <v>0.16129032258064516</v>
      </c>
      <c r="D17" s="3">
        <f t="shared" si="3"/>
        <v>0.25263157894736843</v>
      </c>
      <c r="E17" s="3">
        <f t="shared" si="4"/>
        <v>0.26011560693641617</v>
      </c>
      <c r="F17" s="41">
        <f t="shared" si="5"/>
        <v>0.24390243902439024</v>
      </c>
      <c r="G17" s="3">
        <f t="shared" si="6"/>
        <v>0.20689655172413793</v>
      </c>
      <c r="H17" s="149">
        <f t="shared" si="7"/>
        <v>1.2527812595703909</v>
      </c>
      <c r="I17" s="150">
        <f t="shared" si="8"/>
        <v>0.20879687659506516</v>
      </c>
      <c r="J17" s="151">
        <f>MMULT(B4:G4,I16:I21)/I17</f>
        <v>6.4964288775061991</v>
      </c>
    </row>
    <row r="18" spans="1:11" x14ac:dyDescent="0.3">
      <c r="A18" s="8" t="s">
        <v>3</v>
      </c>
      <c r="B18" s="3">
        <f t="shared" si="1"/>
        <v>0.12794476035743299</v>
      </c>
      <c r="C18" s="3">
        <f t="shared" si="2"/>
        <v>8.0645161290322578E-2</v>
      </c>
      <c r="D18" s="3">
        <f t="shared" si="3"/>
        <v>0.12631578947368421</v>
      </c>
      <c r="E18" s="3">
        <f t="shared" si="4"/>
        <v>0.17341040462427745</v>
      </c>
      <c r="F18" s="41">
        <f t="shared" si="5"/>
        <v>0.1951219512195122</v>
      </c>
      <c r="G18" s="3">
        <f t="shared" si="6"/>
        <v>0.20689655172413793</v>
      </c>
      <c r="H18" s="149">
        <f t="shared" si="7"/>
        <v>0.91033461868936727</v>
      </c>
      <c r="I18" s="150">
        <f t="shared" si="8"/>
        <v>0.15172243644822789</v>
      </c>
      <c r="J18" s="151">
        <f>MMULT(B5:G5,I16:I21)/I18</f>
        <v>6.2543435579911941</v>
      </c>
    </row>
    <row r="19" spans="1:11" x14ac:dyDescent="0.3">
      <c r="A19" s="8" t="s">
        <v>4</v>
      </c>
      <c r="B19" s="3">
        <f t="shared" si="1"/>
        <v>0.1023558082859464</v>
      </c>
      <c r="C19" s="3">
        <f t="shared" si="2"/>
        <v>5.3763440860215048E-2</v>
      </c>
      <c r="D19" s="3">
        <f t="shared" si="3"/>
        <v>6.3157894736842107E-2</v>
      </c>
      <c r="E19" s="3">
        <f t="shared" si="4"/>
        <v>8.6705202312138727E-2</v>
      </c>
      <c r="F19" s="41">
        <f t="shared" si="5"/>
        <v>0.14634146341463414</v>
      </c>
      <c r="G19" s="3">
        <f t="shared" si="6"/>
        <v>0.17241379310344829</v>
      </c>
      <c r="H19" s="149">
        <f t="shared" si="7"/>
        <v>0.62473760271322465</v>
      </c>
      <c r="I19" s="152">
        <f t="shared" si="8"/>
        <v>0.10412293378553744</v>
      </c>
      <c r="J19" s="153">
        <f>MMULT(B6:G6,I16:I21)/I19</f>
        <v>6.0871284041126543</v>
      </c>
    </row>
    <row r="20" spans="1:11" x14ac:dyDescent="0.3">
      <c r="A20" s="8" t="s">
        <v>5</v>
      </c>
      <c r="B20" s="3">
        <f t="shared" si="1"/>
        <v>7.3111291632818848E-2</v>
      </c>
      <c r="C20" s="3">
        <f t="shared" si="2"/>
        <v>3.2258064516129031E-2</v>
      </c>
      <c r="D20" s="3">
        <f t="shared" si="3"/>
        <v>3.1578947368421054E-2</v>
      </c>
      <c r="E20" s="3">
        <f t="shared" si="4"/>
        <v>2.8901734104046242E-2</v>
      </c>
      <c r="F20" s="41">
        <f t="shared" si="5"/>
        <v>4.878048780487805E-2</v>
      </c>
      <c r="G20" s="3">
        <f t="shared" si="6"/>
        <v>6.8965517241379309E-2</v>
      </c>
      <c r="H20" s="149">
        <f t="shared" si="7"/>
        <v>0.28359604266767247</v>
      </c>
      <c r="I20" s="150">
        <f t="shared" si="8"/>
        <v>4.7266007111278742E-2</v>
      </c>
      <c r="J20" s="151">
        <f>MMULT(B7:G7,I16:I21)/I20</f>
        <v>6.0808770756607711</v>
      </c>
    </row>
    <row r="21" spans="1:11" ht="15" thickBot="1" x14ac:dyDescent="0.35">
      <c r="A21" s="104" t="s">
        <v>7</v>
      </c>
      <c r="B21" s="105">
        <f t="shared" si="1"/>
        <v>5.686433793663688E-2</v>
      </c>
      <c r="C21" s="105">
        <f t="shared" si="2"/>
        <v>2.6881720430107524E-2</v>
      </c>
      <c r="D21" s="105">
        <f t="shared" si="3"/>
        <v>2.1052631578947368E-2</v>
      </c>
      <c r="E21" s="105">
        <f t="shared" si="4"/>
        <v>1.7341040462427747E-2</v>
      </c>
      <c r="F21" s="106">
        <f t="shared" si="5"/>
        <v>2.4390243902439025E-2</v>
      </c>
      <c r="G21" s="105">
        <f t="shared" si="6"/>
        <v>3.4482758620689655E-2</v>
      </c>
      <c r="H21" s="154">
        <f t="shared" si="7"/>
        <v>0.1810127329312482</v>
      </c>
      <c r="I21" s="163">
        <f t="shared" si="8"/>
        <v>3.0168788821874699E-2</v>
      </c>
      <c r="J21" s="164">
        <f>MMULT(B8:G8,I16:I21)/I21</f>
        <v>6.1518299917939068</v>
      </c>
    </row>
    <row r="22" spans="1:11" ht="15" thickBot="1" x14ac:dyDescent="0.35">
      <c r="A22" s="95" t="s">
        <v>24</v>
      </c>
      <c r="B22" s="96">
        <f t="shared" ref="B22:G22" si="9">SUM(B16:B21)</f>
        <v>1</v>
      </c>
      <c r="C22" s="96">
        <f t="shared" si="9"/>
        <v>0.99999999999999989</v>
      </c>
      <c r="D22" s="96">
        <f t="shared" si="9"/>
        <v>1</v>
      </c>
      <c r="E22" s="96">
        <f t="shared" si="9"/>
        <v>1</v>
      </c>
      <c r="F22" s="96">
        <f t="shared" si="9"/>
        <v>1</v>
      </c>
      <c r="G22" s="97">
        <f t="shared" si="9"/>
        <v>1</v>
      </c>
      <c r="I22" s="157"/>
    </row>
    <row r="23" spans="1:11" x14ac:dyDescent="0.3">
      <c r="A23" s="67"/>
      <c r="B23" s="52"/>
      <c r="I23" s="14" t="s">
        <v>0</v>
      </c>
      <c r="J23" s="158">
        <v>6</v>
      </c>
      <c r="K23" s="159"/>
    </row>
    <row r="24" spans="1:11" x14ac:dyDescent="0.3">
      <c r="A24" s="52"/>
      <c r="B24" s="52"/>
      <c r="I24" s="16" t="s">
        <v>21</v>
      </c>
      <c r="J24" s="160">
        <f>(AVERAGE(J16:J21)-J23)/(J23-1)</f>
        <v>5.5738213224813114E-2</v>
      </c>
    </row>
    <row r="25" spans="1:11" x14ac:dyDescent="0.3">
      <c r="I25" s="18" t="s">
        <v>23</v>
      </c>
      <c r="J25" s="161">
        <f>IF(J23=2,0,IF(J23=3,0.58,IF(J23=4,0.9,IF(J23=5,1.12,IF(J23=6,1.24,IF(J23=7,1.32,IF(J23=8,1.41,IF(J23=9,1.46,IF(J23=10,1.49,IF(J23=11,1.92,IF(J23=12,2.1)))))))))))</f>
        <v>1.24</v>
      </c>
    </row>
    <row r="26" spans="1:11" ht="15" thickBot="1" x14ac:dyDescent="0.35">
      <c r="I26" s="20" t="s">
        <v>22</v>
      </c>
      <c r="J26" s="162">
        <f>J24/J25</f>
        <v>4.4950171955494445E-2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E28"/>
  <sheetViews>
    <sheetView zoomScale="90" zoomScaleNormal="90" workbookViewId="0">
      <selection activeCell="N4" sqref="N4"/>
    </sheetView>
  </sheetViews>
  <sheetFormatPr defaultRowHeight="14.4" x14ac:dyDescent="0.3"/>
  <cols>
    <col min="1" max="1" width="12.109375" customWidth="1"/>
    <col min="9" max="9" width="11.33203125" style="32" customWidth="1"/>
    <col min="10" max="10" width="24.33203125" style="32" customWidth="1"/>
    <col min="11" max="11" width="16.109375" style="32" customWidth="1"/>
    <col min="12" max="31" width="9.109375" style="32"/>
  </cols>
  <sheetData>
    <row r="1" spans="1:11" ht="15" thickBot="1" x14ac:dyDescent="0.35">
      <c r="A1" s="30" t="s">
        <v>16</v>
      </c>
      <c r="B1" s="30"/>
      <c r="C1" s="36"/>
      <c r="D1" s="36"/>
      <c r="E1" s="36"/>
      <c r="F1" s="36"/>
      <c r="G1" s="36"/>
      <c r="H1" s="32"/>
    </row>
    <row r="2" spans="1:11" ht="15.6" x14ac:dyDescent="0.3">
      <c r="A2" s="49" t="s">
        <v>6</v>
      </c>
      <c r="B2" s="134" t="str">
        <f>A3</f>
        <v>C1</v>
      </c>
      <c r="C2" s="136" t="str">
        <f>A4</f>
        <v>C2</v>
      </c>
      <c r="D2" s="138" t="str">
        <f>A5</f>
        <v>C3</v>
      </c>
      <c r="E2" s="140" t="str">
        <f>A6</f>
        <v>C4</v>
      </c>
      <c r="F2" s="142" t="str">
        <f>A7</f>
        <v>C5</v>
      </c>
      <c r="G2" s="144" t="str">
        <f>A8</f>
        <v>C6</v>
      </c>
      <c r="H2" s="135" t="str">
        <f>A9</f>
        <v>C7</v>
      </c>
    </row>
    <row r="3" spans="1:11" ht="15.6" x14ac:dyDescent="0.3">
      <c r="A3" s="133" t="s">
        <v>1</v>
      </c>
      <c r="B3" s="86">
        <v>1</v>
      </c>
      <c r="C3" s="87">
        <v>7</v>
      </c>
      <c r="D3" s="87">
        <v>3</v>
      </c>
      <c r="E3" s="87">
        <v>2</v>
      </c>
      <c r="F3" s="88">
        <v>3</v>
      </c>
      <c r="G3" s="88">
        <v>2</v>
      </c>
      <c r="H3" s="88">
        <v>3</v>
      </c>
    </row>
    <row r="4" spans="1:11" ht="15.6" x14ac:dyDescent="0.3">
      <c r="A4" s="137" t="s">
        <v>2</v>
      </c>
      <c r="B4" s="65">
        <f>1/C3</f>
        <v>0.14285714285714285</v>
      </c>
      <c r="C4" s="86">
        <v>1</v>
      </c>
      <c r="D4" s="87">
        <v>2</v>
      </c>
      <c r="E4" s="87">
        <v>3</v>
      </c>
      <c r="F4" s="87">
        <v>4</v>
      </c>
      <c r="G4" s="88">
        <v>5</v>
      </c>
      <c r="H4" s="88">
        <v>6</v>
      </c>
    </row>
    <row r="5" spans="1:11" ht="15.6" x14ac:dyDescent="0.3">
      <c r="A5" s="139" t="s">
        <v>3</v>
      </c>
      <c r="B5" s="65">
        <f>1/D3</f>
        <v>0.33333333333333331</v>
      </c>
      <c r="C5" s="65">
        <f>1/D4</f>
        <v>0.5</v>
      </c>
      <c r="D5" s="86">
        <v>1</v>
      </c>
      <c r="E5" s="87">
        <v>2</v>
      </c>
      <c r="F5" s="87">
        <v>2</v>
      </c>
      <c r="G5" s="88">
        <v>4</v>
      </c>
      <c r="H5" s="88">
        <v>2</v>
      </c>
    </row>
    <row r="6" spans="1:11" ht="15.6" x14ac:dyDescent="0.3">
      <c r="A6" s="141" t="s">
        <v>4</v>
      </c>
      <c r="B6" s="65">
        <f>1/E3</f>
        <v>0.5</v>
      </c>
      <c r="C6" s="65">
        <f>1/E4</f>
        <v>0.33333333333333331</v>
      </c>
      <c r="D6" s="65">
        <f>1/E5</f>
        <v>0.5</v>
      </c>
      <c r="E6" s="86">
        <v>1</v>
      </c>
      <c r="F6" s="87">
        <v>2</v>
      </c>
      <c r="G6" s="88">
        <v>2</v>
      </c>
      <c r="H6" s="88">
        <v>3</v>
      </c>
    </row>
    <row r="7" spans="1:11" ht="15.6" x14ac:dyDescent="0.3">
      <c r="A7" s="143" t="s">
        <v>5</v>
      </c>
      <c r="B7" s="65">
        <f>1/F3</f>
        <v>0.33333333333333331</v>
      </c>
      <c r="C7" s="65">
        <f>1/F4</f>
        <v>0.25</v>
      </c>
      <c r="D7" s="65">
        <f>1/F5</f>
        <v>0.5</v>
      </c>
      <c r="E7" s="65">
        <f>1/F6</f>
        <v>0.5</v>
      </c>
      <c r="F7" s="86">
        <v>1</v>
      </c>
      <c r="G7" s="88">
        <v>2</v>
      </c>
      <c r="H7" s="88">
        <v>2</v>
      </c>
    </row>
    <row r="8" spans="1:11" ht="15.6" x14ac:dyDescent="0.3">
      <c r="A8" s="145" t="s">
        <v>7</v>
      </c>
      <c r="B8" s="65">
        <f>1/G3</f>
        <v>0.5</v>
      </c>
      <c r="C8" s="79">
        <f>1/G4</f>
        <v>0.2</v>
      </c>
      <c r="D8" s="79">
        <f>1/G5</f>
        <v>0.25</v>
      </c>
      <c r="E8" s="79">
        <f>1/G6</f>
        <v>0.5</v>
      </c>
      <c r="F8" s="79">
        <f>1/G7</f>
        <v>0.5</v>
      </c>
      <c r="G8" s="89">
        <v>1</v>
      </c>
      <c r="H8" s="88">
        <v>3</v>
      </c>
    </row>
    <row r="9" spans="1:11" ht="15.6" x14ac:dyDescent="0.3">
      <c r="A9" s="132" t="s">
        <v>8</v>
      </c>
      <c r="B9" s="65">
        <f>1/H3</f>
        <v>0.33333333333333331</v>
      </c>
      <c r="C9" s="65">
        <f>1/H4</f>
        <v>0.16666666666666666</v>
      </c>
      <c r="D9" s="65">
        <f>1/H5</f>
        <v>0.5</v>
      </c>
      <c r="E9" s="65">
        <f>1/H6</f>
        <v>0.33333333333333331</v>
      </c>
      <c r="F9" s="65">
        <f>1/H7</f>
        <v>0.5</v>
      </c>
      <c r="G9" s="65">
        <f>1/H8</f>
        <v>0.33333333333333331</v>
      </c>
      <c r="H9" s="89">
        <v>1</v>
      </c>
    </row>
    <row r="11" spans="1:11" x14ac:dyDescent="0.3">
      <c r="A11" s="30"/>
      <c r="B11" s="31"/>
      <c r="C11" s="31"/>
      <c r="D11" s="31"/>
      <c r="E11" s="31"/>
      <c r="F11" s="31"/>
      <c r="G11" s="32"/>
      <c r="H11" s="32"/>
    </row>
    <row r="12" spans="1:11" ht="174.6" customHeight="1" x14ac:dyDescent="0.3">
      <c r="B12" s="31"/>
      <c r="C12" s="31"/>
      <c r="D12" s="31"/>
      <c r="E12" s="31"/>
      <c r="F12" s="31"/>
      <c r="G12" s="32"/>
      <c r="H12" s="32"/>
    </row>
    <row r="13" spans="1:11" ht="21.75" customHeight="1" thickBot="1" x14ac:dyDescent="0.35">
      <c r="A13" s="128">
        <f>IF(K28&gt;=0.1,K28,"ok")</f>
        <v>0.1364552791357227</v>
      </c>
      <c r="B13" s="31"/>
      <c r="C13" s="31"/>
      <c r="D13" s="31"/>
      <c r="E13" s="31"/>
      <c r="F13" s="31"/>
      <c r="G13" s="32"/>
      <c r="H13" s="32"/>
    </row>
    <row r="14" spans="1:11" ht="15" thickBot="1" x14ac:dyDescent="0.35">
      <c r="A14" s="5" t="s">
        <v>17</v>
      </c>
      <c r="B14" s="98">
        <f t="shared" ref="B14:H14" si="0">SUM(B3:B9)</f>
        <v>3.1428571428571428</v>
      </c>
      <c r="C14" s="99">
        <f t="shared" si="0"/>
        <v>9.4499999999999993</v>
      </c>
      <c r="D14" s="99">
        <f t="shared" si="0"/>
        <v>7.75</v>
      </c>
      <c r="E14" s="98">
        <f t="shared" si="0"/>
        <v>9.3333333333333339</v>
      </c>
      <c r="F14" s="99">
        <f t="shared" si="0"/>
        <v>13</v>
      </c>
      <c r="G14" s="99">
        <f t="shared" si="0"/>
        <v>16.333333333333332</v>
      </c>
      <c r="H14" s="98">
        <f t="shared" si="0"/>
        <v>20</v>
      </c>
    </row>
    <row r="15" spans="1:11" ht="15" thickBot="1" x14ac:dyDescent="0.35">
      <c r="A15" s="2" t="s">
        <v>26</v>
      </c>
      <c r="B15" s="2"/>
    </row>
    <row r="16" spans="1:11" ht="29.4" thickBot="1" x14ac:dyDescent="0.35">
      <c r="A16" s="73" t="s">
        <v>25</v>
      </c>
      <c r="B16" s="74" t="s">
        <v>1</v>
      </c>
      <c r="C16" s="74" t="s">
        <v>2</v>
      </c>
      <c r="D16" s="74" t="s">
        <v>3</v>
      </c>
      <c r="E16" s="74" t="s">
        <v>4</v>
      </c>
      <c r="F16" s="75" t="s">
        <v>5</v>
      </c>
      <c r="G16" s="74" t="s">
        <v>7</v>
      </c>
      <c r="H16" s="76" t="s">
        <v>8</v>
      </c>
      <c r="I16" s="66" t="s">
        <v>20</v>
      </c>
      <c r="J16" s="110" t="s">
        <v>18</v>
      </c>
      <c r="K16" s="111" t="s">
        <v>19</v>
      </c>
    </row>
    <row r="17" spans="1:12" x14ac:dyDescent="0.3">
      <c r="A17" s="68" t="s">
        <v>1</v>
      </c>
      <c r="B17" s="69">
        <f t="shared" ref="B17:B23" si="1">$B3/B$14</f>
        <v>0.31818181818181818</v>
      </c>
      <c r="C17" s="69">
        <f t="shared" ref="C17:C23" si="2">$C3/C$14</f>
        <v>0.74074074074074081</v>
      </c>
      <c r="D17" s="69">
        <f t="shared" ref="D17:D23" si="3">$D3/D$14</f>
        <v>0.38709677419354838</v>
      </c>
      <c r="E17" s="69">
        <f t="shared" ref="E17:E23" si="4">$E3/E$14</f>
        <v>0.21428571428571427</v>
      </c>
      <c r="F17" s="70">
        <f t="shared" ref="F17:F23" si="5">$F3/F$14</f>
        <v>0.23076923076923078</v>
      </c>
      <c r="G17" s="69">
        <f t="shared" ref="G17:G23" si="6">$G3/G$14</f>
        <v>0.12244897959183675</v>
      </c>
      <c r="H17" s="71">
        <f t="shared" ref="H17:H23" si="7">$H3/H$14</f>
        <v>0.15</v>
      </c>
      <c r="I17" s="146">
        <f t="shared" ref="I17:I23" si="8">SUM(B17:H17)</f>
        <v>2.1635232577628889</v>
      </c>
      <c r="J17" s="147">
        <f t="shared" ref="J17:J23" si="9">AVERAGE(I17/7)</f>
        <v>0.30907475110898414</v>
      </c>
      <c r="K17" s="148">
        <f>MMULT(B3:H3,J17:J23)/J17</f>
        <v>10.142342837705257</v>
      </c>
    </row>
    <row r="18" spans="1:12" x14ac:dyDescent="0.3">
      <c r="A18" s="8" t="s">
        <v>2</v>
      </c>
      <c r="B18" s="3">
        <f t="shared" si="1"/>
        <v>4.5454545454545456E-2</v>
      </c>
      <c r="C18" s="3">
        <f t="shared" si="2"/>
        <v>0.10582010582010583</v>
      </c>
      <c r="D18" s="3">
        <f t="shared" si="3"/>
        <v>0.25806451612903225</v>
      </c>
      <c r="E18" s="3">
        <f t="shared" si="4"/>
        <v>0.3214285714285714</v>
      </c>
      <c r="F18" s="41">
        <f t="shared" si="5"/>
        <v>0.30769230769230771</v>
      </c>
      <c r="G18" s="3">
        <f t="shared" si="6"/>
        <v>0.30612244897959184</v>
      </c>
      <c r="H18" s="4">
        <f t="shared" si="7"/>
        <v>0.3</v>
      </c>
      <c r="I18" s="149">
        <f t="shared" si="8"/>
        <v>1.6445824955041546</v>
      </c>
      <c r="J18" s="150">
        <f t="shared" si="9"/>
        <v>0.2349403565005935</v>
      </c>
      <c r="K18" s="151">
        <f>MMULT(B4:H4,J17:J23)/J18</f>
        <v>7.9705430701359035</v>
      </c>
    </row>
    <row r="19" spans="1:12" x14ac:dyDescent="0.3">
      <c r="A19" s="8" t="s">
        <v>3</v>
      </c>
      <c r="B19" s="3">
        <f t="shared" si="1"/>
        <v>0.10606060606060606</v>
      </c>
      <c r="C19" s="3">
        <f t="shared" si="2"/>
        <v>5.2910052910052914E-2</v>
      </c>
      <c r="D19" s="3">
        <f t="shared" si="3"/>
        <v>0.12903225806451613</v>
      </c>
      <c r="E19" s="3">
        <f t="shared" si="4"/>
        <v>0.21428571428571427</v>
      </c>
      <c r="F19" s="41">
        <f t="shared" si="5"/>
        <v>0.15384615384615385</v>
      </c>
      <c r="G19" s="3">
        <f t="shared" si="6"/>
        <v>0.24489795918367349</v>
      </c>
      <c r="H19" s="4">
        <f t="shared" si="7"/>
        <v>0.1</v>
      </c>
      <c r="I19" s="149">
        <f t="shared" si="8"/>
        <v>1.0010327443507168</v>
      </c>
      <c r="J19" s="150">
        <f t="shared" si="9"/>
        <v>0.14300467776438811</v>
      </c>
      <c r="K19" s="151">
        <f>MMULT(B5:H5,J17:J23)/J19</f>
        <v>7.9495524639236157</v>
      </c>
    </row>
    <row r="20" spans="1:12" x14ac:dyDescent="0.3">
      <c r="A20" s="8" t="s">
        <v>4</v>
      </c>
      <c r="B20" s="3">
        <f t="shared" si="1"/>
        <v>0.15909090909090909</v>
      </c>
      <c r="C20" s="3">
        <f t="shared" si="2"/>
        <v>3.5273368606701938E-2</v>
      </c>
      <c r="D20" s="3">
        <f t="shared" si="3"/>
        <v>6.4516129032258063E-2</v>
      </c>
      <c r="E20" s="3">
        <f t="shared" si="4"/>
        <v>0.10714285714285714</v>
      </c>
      <c r="F20" s="41">
        <f t="shared" si="5"/>
        <v>0.15384615384615385</v>
      </c>
      <c r="G20" s="3">
        <f t="shared" si="6"/>
        <v>0.12244897959183675</v>
      </c>
      <c r="H20" s="4">
        <f t="shared" si="7"/>
        <v>0.15</v>
      </c>
      <c r="I20" s="149">
        <f t="shared" si="8"/>
        <v>0.79231839731071685</v>
      </c>
      <c r="J20" s="152">
        <f t="shared" si="9"/>
        <v>0.11318834247295954</v>
      </c>
      <c r="K20" s="153">
        <f>MMULT(B6:H6,J17:J23)/J20</f>
        <v>7.6391942949449598</v>
      </c>
    </row>
    <row r="21" spans="1:12" x14ac:dyDescent="0.3">
      <c r="A21" s="8" t="s">
        <v>5</v>
      </c>
      <c r="B21" s="3">
        <f t="shared" si="1"/>
        <v>0.10606060606060606</v>
      </c>
      <c r="C21" s="3">
        <f t="shared" si="2"/>
        <v>2.6455026455026457E-2</v>
      </c>
      <c r="D21" s="3">
        <f t="shared" si="3"/>
        <v>6.4516129032258063E-2</v>
      </c>
      <c r="E21" s="3">
        <f t="shared" si="4"/>
        <v>5.3571428571428568E-2</v>
      </c>
      <c r="F21" s="41">
        <f t="shared" si="5"/>
        <v>7.6923076923076927E-2</v>
      </c>
      <c r="G21" s="3">
        <f t="shared" si="6"/>
        <v>0.12244897959183675</v>
      </c>
      <c r="H21" s="4">
        <f t="shared" si="7"/>
        <v>0.1</v>
      </c>
      <c r="I21" s="149">
        <f t="shared" si="8"/>
        <v>0.54997524663423281</v>
      </c>
      <c r="J21" s="150">
        <f t="shared" si="9"/>
        <v>7.8567892376318976E-2</v>
      </c>
      <c r="K21" s="151">
        <f>MMULT(B7:H7,J17:J23)/J21</f>
        <v>7.7750891583557697</v>
      </c>
    </row>
    <row r="22" spans="1:12" x14ac:dyDescent="0.3">
      <c r="A22" s="8" t="s">
        <v>7</v>
      </c>
      <c r="B22" s="3">
        <f t="shared" si="1"/>
        <v>0.15909090909090909</v>
      </c>
      <c r="C22" s="3">
        <f t="shared" si="2"/>
        <v>2.1164021164021166E-2</v>
      </c>
      <c r="D22" s="3">
        <f t="shared" si="3"/>
        <v>3.2258064516129031E-2</v>
      </c>
      <c r="E22" s="3">
        <f t="shared" si="4"/>
        <v>5.3571428571428568E-2</v>
      </c>
      <c r="F22" s="41">
        <f t="shared" si="5"/>
        <v>3.8461538461538464E-2</v>
      </c>
      <c r="G22" s="3">
        <f t="shared" si="6"/>
        <v>6.1224489795918373E-2</v>
      </c>
      <c r="H22" s="4">
        <f t="shared" si="7"/>
        <v>0.15</v>
      </c>
      <c r="I22" s="149">
        <f t="shared" si="8"/>
        <v>0.51577045159994461</v>
      </c>
      <c r="J22" s="150">
        <f t="shared" si="9"/>
        <v>7.3681493085706373E-2</v>
      </c>
      <c r="K22" s="151">
        <f>MMULT(B8:H8,J17:J23)/J22</f>
        <v>7.4572822002950572</v>
      </c>
    </row>
    <row r="23" spans="1:12" ht="15" thickBot="1" x14ac:dyDescent="0.35">
      <c r="A23" s="8" t="s">
        <v>8</v>
      </c>
      <c r="B23" s="3">
        <f t="shared" si="1"/>
        <v>0.10606060606060606</v>
      </c>
      <c r="C23" s="3">
        <f t="shared" si="2"/>
        <v>1.7636684303350969E-2</v>
      </c>
      <c r="D23" s="3">
        <f t="shared" si="3"/>
        <v>6.4516129032258063E-2</v>
      </c>
      <c r="E23" s="3">
        <f t="shared" si="4"/>
        <v>3.5714285714285712E-2</v>
      </c>
      <c r="F23" s="41">
        <f t="shared" si="5"/>
        <v>3.8461538461538464E-2</v>
      </c>
      <c r="G23" s="3">
        <f t="shared" si="6"/>
        <v>2.0408163265306124E-2</v>
      </c>
      <c r="H23" s="4">
        <f t="shared" si="7"/>
        <v>0.05</v>
      </c>
      <c r="I23" s="154">
        <f t="shared" si="8"/>
        <v>0.33279740683734543</v>
      </c>
      <c r="J23" s="155">
        <f t="shared" si="9"/>
        <v>4.7542486691049345E-2</v>
      </c>
      <c r="K23" s="156">
        <f>MMULT(B9:H9,J17:J23)/J23</f>
        <v>7.631076649923914</v>
      </c>
    </row>
    <row r="24" spans="1:12" ht="15" thickBot="1" x14ac:dyDescent="0.35">
      <c r="A24" s="95" t="s">
        <v>24</v>
      </c>
      <c r="B24" s="96">
        <f t="shared" ref="B24:H24" si="10">SUM(B17:B23)</f>
        <v>1</v>
      </c>
      <c r="C24" s="96">
        <f t="shared" si="10"/>
        <v>1</v>
      </c>
      <c r="D24" s="96">
        <f t="shared" si="10"/>
        <v>0.99999999999999978</v>
      </c>
      <c r="E24" s="96">
        <f t="shared" si="10"/>
        <v>1</v>
      </c>
      <c r="F24" s="96">
        <f t="shared" si="10"/>
        <v>1</v>
      </c>
      <c r="G24" s="96">
        <f t="shared" si="10"/>
        <v>1</v>
      </c>
      <c r="H24" s="97">
        <f t="shared" si="10"/>
        <v>1</v>
      </c>
      <c r="J24" s="157"/>
    </row>
    <row r="25" spans="1:12" x14ac:dyDescent="0.3">
      <c r="A25" s="67"/>
      <c r="B25" s="52"/>
      <c r="J25" s="14" t="s">
        <v>0</v>
      </c>
      <c r="K25" s="158">
        <v>7</v>
      </c>
      <c r="L25" s="159"/>
    </row>
    <row r="26" spans="1:12" x14ac:dyDescent="0.3">
      <c r="A26" s="52"/>
      <c r="B26" s="52"/>
      <c r="J26" s="16" t="s">
        <v>21</v>
      </c>
      <c r="K26" s="160">
        <f>(AVERAGE(K17:K23)-K25)/(K25-1)</f>
        <v>0.18012096845915396</v>
      </c>
    </row>
    <row r="27" spans="1:12" x14ac:dyDescent="0.3">
      <c r="J27" s="18" t="s">
        <v>23</v>
      </c>
      <c r="K27" s="161">
        <f>IF(K25=2,0,IF(K25=3,0.58,IF(K25=4,0.9,IF(K25=5,1.12,IF(K25=6,1.24,IF(K25=7,1.32,IF(K25=8,1.41,IF(K25=9,1.46,IF(K25=10,1.49,IF(K25=11,1.92,IF(K25=12,2.1)))))))))))</f>
        <v>1.32</v>
      </c>
    </row>
    <row r="28" spans="1:12" ht="15" thickBot="1" x14ac:dyDescent="0.35">
      <c r="J28" s="20" t="s">
        <v>22</v>
      </c>
      <c r="K28" s="162">
        <f>K26/K27</f>
        <v>0.1364552791357227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Q31"/>
  <sheetViews>
    <sheetView zoomScale="80" zoomScaleNormal="80" workbookViewId="0">
      <selection activeCell="S5" sqref="S5"/>
    </sheetView>
  </sheetViews>
  <sheetFormatPr defaultRowHeight="14.4" x14ac:dyDescent="0.3"/>
  <cols>
    <col min="1" max="1" width="11.88671875" customWidth="1"/>
    <col min="10" max="10" width="12.33203125" style="32" customWidth="1"/>
    <col min="11" max="11" width="24" style="32" customWidth="1"/>
    <col min="12" max="12" width="16.6640625" style="32" customWidth="1"/>
    <col min="13" max="17" width="9.109375" style="32"/>
  </cols>
  <sheetData>
    <row r="1" spans="1:9" ht="15" thickBot="1" x14ac:dyDescent="0.35">
      <c r="A1" s="30" t="s">
        <v>16</v>
      </c>
      <c r="B1" s="30"/>
      <c r="C1" s="36"/>
      <c r="D1" s="36"/>
      <c r="E1" s="36"/>
      <c r="F1" s="36"/>
      <c r="G1" s="36"/>
      <c r="H1" s="32"/>
      <c r="I1" s="32"/>
    </row>
    <row r="2" spans="1:9" ht="15.6" x14ac:dyDescent="0.3">
      <c r="A2" s="49" t="s">
        <v>6</v>
      </c>
      <c r="B2" s="134" t="str">
        <f>A3</f>
        <v>C1</v>
      </c>
      <c r="C2" s="136" t="str">
        <f>A4</f>
        <v>C2</v>
      </c>
      <c r="D2" s="138" t="str">
        <f>A5</f>
        <v>C3</v>
      </c>
      <c r="E2" s="140" t="str">
        <f>A6</f>
        <v>C4</v>
      </c>
      <c r="F2" s="142" t="str">
        <f>A7</f>
        <v>C5</v>
      </c>
      <c r="G2" s="144" t="str">
        <f>A8</f>
        <v>C6</v>
      </c>
      <c r="H2" s="135" t="str">
        <f>A9</f>
        <v>C7</v>
      </c>
      <c r="I2" s="166" t="str">
        <f>A10</f>
        <v>C8</v>
      </c>
    </row>
    <row r="3" spans="1:9" ht="15.6" x14ac:dyDescent="0.3">
      <c r="A3" s="133" t="s">
        <v>1</v>
      </c>
      <c r="B3" s="86">
        <v>1</v>
      </c>
      <c r="C3" s="87">
        <v>7</v>
      </c>
      <c r="D3" s="87">
        <v>3</v>
      </c>
      <c r="E3" s="87">
        <v>2</v>
      </c>
      <c r="F3" s="88">
        <v>3</v>
      </c>
      <c r="G3" s="88">
        <v>2</v>
      </c>
      <c r="H3" s="88">
        <v>3</v>
      </c>
      <c r="I3" s="88">
        <v>4</v>
      </c>
    </row>
    <row r="4" spans="1:9" ht="15.6" x14ac:dyDescent="0.3">
      <c r="A4" s="137" t="s">
        <v>2</v>
      </c>
      <c r="B4" s="65">
        <f>1/C3</f>
        <v>0.14285714285714285</v>
      </c>
      <c r="C4" s="86">
        <v>1</v>
      </c>
      <c r="D4" s="87">
        <v>2</v>
      </c>
      <c r="E4" s="87">
        <v>3</v>
      </c>
      <c r="F4" s="87">
        <v>4</v>
      </c>
      <c r="G4" s="88">
        <v>5</v>
      </c>
      <c r="H4" s="88">
        <v>6</v>
      </c>
      <c r="I4" s="88">
        <v>5</v>
      </c>
    </row>
    <row r="5" spans="1:9" ht="15.6" x14ac:dyDescent="0.3">
      <c r="A5" s="139" t="s">
        <v>3</v>
      </c>
      <c r="B5" s="65">
        <f>1/D3</f>
        <v>0.33333333333333331</v>
      </c>
      <c r="C5" s="65">
        <f>1/D4</f>
        <v>0.5</v>
      </c>
      <c r="D5" s="86">
        <v>1</v>
      </c>
      <c r="E5" s="87">
        <v>2</v>
      </c>
      <c r="F5" s="87">
        <v>2</v>
      </c>
      <c r="G5" s="88">
        <v>4</v>
      </c>
      <c r="H5" s="88">
        <v>2</v>
      </c>
      <c r="I5" s="88">
        <v>2</v>
      </c>
    </row>
    <row r="6" spans="1:9" ht="15.6" x14ac:dyDescent="0.3">
      <c r="A6" s="141" t="s">
        <v>4</v>
      </c>
      <c r="B6" s="65">
        <f>1/E3</f>
        <v>0.5</v>
      </c>
      <c r="C6" s="65">
        <f>1/E4</f>
        <v>0.33333333333333331</v>
      </c>
      <c r="D6" s="65">
        <f>1/E5</f>
        <v>0.5</v>
      </c>
      <c r="E6" s="86">
        <v>1</v>
      </c>
      <c r="F6" s="87">
        <v>2</v>
      </c>
      <c r="G6" s="88">
        <v>2</v>
      </c>
      <c r="H6" s="88">
        <v>3</v>
      </c>
      <c r="I6" s="88">
        <v>2</v>
      </c>
    </row>
    <row r="7" spans="1:9" ht="15.6" x14ac:dyDescent="0.3">
      <c r="A7" s="143" t="s">
        <v>5</v>
      </c>
      <c r="B7" s="65">
        <f>1/F3</f>
        <v>0.33333333333333331</v>
      </c>
      <c r="C7" s="65">
        <f>1/F4</f>
        <v>0.25</v>
      </c>
      <c r="D7" s="65">
        <f>1/F5</f>
        <v>0.5</v>
      </c>
      <c r="E7" s="65">
        <f>1/F6</f>
        <v>0.5</v>
      </c>
      <c r="F7" s="86">
        <v>1</v>
      </c>
      <c r="G7" s="88">
        <v>2</v>
      </c>
      <c r="H7" s="88">
        <v>2</v>
      </c>
      <c r="I7" s="88">
        <v>2</v>
      </c>
    </row>
    <row r="8" spans="1:9" ht="15.6" x14ac:dyDescent="0.3">
      <c r="A8" s="145" t="s">
        <v>7</v>
      </c>
      <c r="B8" s="65">
        <f>1/G3</f>
        <v>0.5</v>
      </c>
      <c r="C8" s="79">
        <f>1/G4</f>
        <v>0.2</v>
      </c>
      <c r="D8" s="79">
        <f>1/G5</f>
        <v>0.25</v>
      </c>
      <c r="E8" s="79">
        <f>1/G6</f>
        <v>0.5</v>
      </c>
      <c r="F8" s="79">
        <f>1/G7</f>
        <v>0.5</v>
      </c>
      <c r="G8" s="89">
        <v>1</v>
      </c>
      <c r="H8" s="88">
        <v>3</v>
      </c>
      <c r="I8" s="88">
        <v>2</v>
      </c>
    </row>
    <row r="9" spans="1:9" ht="15.6" x14ac:dyDescent="0.3">
      <c r="A9" s="132" t="s">
        <v>8</v>
      </c>
      <c r="B9" s="65">
        <f>1/H3</f>
        <v>0.33333333333333331</v>
      </c>
      <c r="C9" s="65">
        <f>1/H4</f>
        <v>0.16666666666666666</v>
      </c>
      <c r="D9" s="65">
        <f>1/H5</f>
        <v>0.5</v>
      </c>
      <c r="E9" s="65">
        <f>1/H6</f>
        <v>0.33333333333333331</v>
      </c>
      <c r="F9" s="65">
        <f>1/H7</f>
        <v>0.5</v>
      </c>
      <c r="G9" s="65">
        <f>1/H8</f>
        <v>0.33333333333333331</v>
      </c>
      <c r="H9" s="89">
        <v>1</v>
      </c>
      <c r="I9" s="88">
        <v>2</v>
      </c>
    </row>
    <row r="10" spans="1:9" ht="15.6" x14ac:dyDescent="0.3">
      <c r="A10" s="165" t="s">
        <v>9</v>
      </c>
      <c r="B10" s="65">
        <f>1/I3</f>
        <v>0.25</v>
      </c>
      <c r="C10" s="65">
        <f>1/I4</f>
        <v>0.2</v>
      </c>
      <c r="D10" s="65">
        <f>1/I5</f>
        <v>0.5</v>
      </c>
      <c r="E10" s="65">
        <f>1/I6</f>
        <v>0.5</v>
      </c>
      <c r="F10" s="65">
        <f>1/I7</f>
        <v>0.5</v>
      </c>
      <c r="G10" s="65">
        <f>1/I8</f>
        <v>0.5</v>
      </c>
      <c r="H10" s="65">
        <f>1/I9</f>
        <v>0.5</v>
      </c>
      <c r="I10" s="90">
        <v>1</v>
      </c>
    </row>
    <row r="11" spans="1:9" x14ac:dyDescent="0.3">
      <c r="A11" s="32"/>
      <c r="B11" s="32"/>
      <c r="C11" s="32"/>
      <c r="D11" s="32"/>
      <c r="E11" s="32"/>
      <c r="F11" s="32"/>
      <c r="G11" s="32"/>
      <c r="H11" s="32"/>
      <c r="I11" s="32"/>
    </row>
    <row r="12" spans="1:9" x14ac:dyDescent="0.3">
      <c r="A12" s="30"/>
      <c r="B12" s="31"/>
      <c r="C12" s="31"/>
      <c r="D12" s="31"/>
      <c r="E12" s="31"/>
      <c r="F12" s="31"/>
      <c r="G12" s="32"/>
      <c r="H12" s="32"/>
      <c r="I12" s="32"/>
    </row>
    <row r="13" spans="1:9" ht="187.95" customHeight="1" x14ac:dyDescent="0.3">
      <c r="A13" s="30"/>
      <c r="B13" s="31"/>
      <c r="C13" s="31"/>
      <c r="D13" s="31"/>
      <c r="E13" s="31"/>
      <c r="F13" s="31"/>
      <c r="G13" s="32"/>
      <c r="H13" s="32"/>
      <c r="I13" s="32"/>
    </row>
    <row r="14" spans="1:9" x14ac:dyDescent="0.3">
      <c r="A14" s="32"/>
      <c r="B14" s="32"/>
      <c r="C14" s="32"/>
      <c r="D14" s="32"/>
      <c r="E14" s="32"/>
      <c r="F14" s="32"/>
      <c r="G14" s="32"/>
      <c r="H14" s="32"/>
      <c r="I14" s="32"/>
    </row>
    <row r="15" spans="1:9" ht="15" thickBot="1" x14ac:dyDescent="0.35">
      <c r="A15" s="128">
        <f>IF(L31&gt;=0.1,L31,"ok")</f>
        <v>0.11001360412243469</v>
      </c>
      <c r="B15" s="32"/>
      <c r="C15" s="32"/>
      <c r="D15" s="32"/>
      <c r="E15" s="32"/>
      <c r="F15" s="32"/>
      <c r="G15" s="32"/>
      <c r="H15" s="32"/>
      <c r="I15" s="32"/>
    </row>
    <row r="16" spans="1:9" ht="15" thickBot="1" x14ac:dyDescent="0.35">
      <c r="A16" s="5" t="s">
        <v>17</v>
      </c>
      <c r="B16" s="98">
        <f t="shared" ref="B16:I16" si="0">SUM(B3:B10)</f>
        <v>3.3928571428571428</v>
      </c>
      <c r="C16" s="99">
        <f t="shared" si="0"/>
        <v>9.6499999999999986</v>
      </c>
      <c r="D16" s="99">
        <f t="shared" si="0"/>
        <v>8.25</v>
      </c>
      <c r="E16" s="98">
        <f t="shared" si="0"/>
        <v>9.8333333333333339</v>
      </c>
      <c r="F16" s="99">
        <f t="shared" si="0"/>
        <v>13.5</v>
      </c>
      <c r="G16" s="99">
        <f t="shared" si="0"/>
        <v>16.833333333333332</v>
      </c>
      <c r="H16" s="98">
        <f t="shared" si="0"/>
        <v>20.5</v>
      </c>
      <c r="I16" s="99">
        <f t="shared" si="0"/>
        <v>20</v>
      </c>
    </row>
    <row r="17" spans="1:13" ht="15" thickBot="1" x14ac:dyDescent="0.35">
      <c r="A17" s="2" t="s">
        <v>26</v>
      </c>
      <c r="B17" s="2"/>
    </row>
    <row r="18" spans="1:13" ht="29.4" thickBot="1" x14ac:dyDescent="0.35">
      <c r="A18" s="73" t="s">
        <v>25</v>
      </c>
      <c r="B18" s="74" t="s">
        <v>1</v>
      </c>
      <c r="C18" s="74" t="s">
        <v>2</v>
      </c>
      <c r="D18" s="74" t="s">
        <v>3</v>
      </c>
      <c r="E18" s="74" t="s">
        <v>4</v>
      </c>
      <c r="F18" s="75" t="s">
        <v>5</v>
      </c>
      <c r="G18" s="74" t="s">
        <v>7</v>
      </c>
      <c r="H18" s="74" t="s">
        <v>8</v>
      </c>
      <c r="I18" s="74" t="s">
        <v>9</v>
      </c>
      <c r="J18" s="66" t="s">
        <v>20</v>
      </c>
      <c r="K18" s="110" t="s">
        <v>18</v>
      </c>
      <c r="L18" s="111" t="s">
        <v>19</v>
      </c>
    </row>
    <row r="19" spans="1:13" x14ac:dyDescent="0.3">
      <c r="A19" s="68" t="s">
        <v>1</v>
      </c>
      <c r="B19" s="69">
        <f t="shared" ref="B19:B26" si="1">$B3/B$16</f>
        <v>0.29473684210526319</v>
      </c>
      <c r="C19" s="69">
        <f t="shared" ref="C19:C26" si="2">$C3/C$16</f>
        <v>0.72538860103626956</v>
      </c>
      <c r="D19" s="69">
        <f t="shared" ref="D19:D26" si="3">$D3/D$16</f>
        <v>0.36363636363636365</v>
      </c>
      <c r="E19" s="69">
        <f t="shared" ref="E19:E26" si="4">$E3/E$16</f>
        <v>0.20338983050847456</v>
      </c>
      <c r="F19" s="70">
        <f t="shared" ref="F19:F26" si="5">$F3/F$16</f>
        <v>0.22222222222222221</v>
      </c>
      <c r="G19" s="69">
        <f t="shared" ref="G19:G26" si="6">$G3/G$16</f>
        <v>0.11881188118811882</v>
      </c>
      <c r="H19" s="69">
        <f t="shared" ref="H19:H26" si="7">$H3/H$16</f>
        <v>0.14634146341463414</v>
      </c>
      <c r="I19" s="69">
        <f t="shared" ref="I19:I26" si="8">$I3/I$16</f>
        <v>0.2</v>
      </c>
      <c r="J19" s="167">
        <f t="shared" ref="J19:J26" si="9">SUM(B19:I19)</f>
        <v>2.2745272041113465</v>
      </c>
      <c r="K19" s="152">
        <f t="shared" ref="K19:K26" si="10">AVERAGE(J19/8)</f>
        <v>0.28431590051391831</v>
      </c>
      <c r="L19" s="153">
        <f>MMULT(B3:I3,K19:K26)/K19</f>
        <v>11.283838440418609</v>
      </c>
    </row>
    <row r="20" spans="1:13" x14ac:dyDescent="0.3">
      <c r="A20" s="8" t="s">
        <v>2</v>
      </c>
      <c r="B20" s="3">
        <f t="shared" si="1"/>
        <v>4.2105263157894736E-2</v>
      </c>
      <c r="C20" s="3">
        <f t="shared" si="2"/>
        <v>0.10362694300518137</v>
      </c>
      <c r="D20" s="3">
        <f t="shared" si="3"/>
        <v>0.24242424242424243</v>
      </c>
      <c r="E20" s="3">
        <f t="shared" si="4"/>
        <v>0.30508474576271183</v>
      </c>
      <c r="F20" s="41">
        <f t="shared" si="5"/>
        <v>0.29629629629629628</v>
      </c>
      <c r="G20" s="3">
        <f t="shared" si="6"/>
        <v>0.29702970297029707</v>
      </c>
      <c r="H20" s="3">
        <f t="shared" si="7"/>
        <v>0.29268292682926828</v>
      </c>
      <c r="I20" s="3">
        <f t="shared" si="8"/>
        <v>0.25</v>
      </c>
      <c r="J20" s="168">
        <f t="shared" si="9"/>
        <v>1.8292501204458922</v>
      </c>
      <c r="K20" s="150">
        <f t="shared" si="10"/>
        <v>0.22865626505573652</v>
      </c>
      <c r="L20" s="151">
        <f>MMULT(B4:I4,K19:K26)/K20</f>
        <v>9.0397018075505056</v>
      </c>
    </row>
    <row r="21" spans="1:13" x14ac:dyDescent="0.3">
      <c r="A21" s="8" t="s">
        <v>3</v>
      </c>
      <c r="B21" s="3">
        <f t="shared" si="1"/>
        <v>9.8245614035087719E-2</v>
      </c>
      <c r="C21" s="3">
        <f t="shared" si="2"/>
        <v>5.1813471502590684E-2</v>
      </c>
      <c r="D21" s="3">
        <f t="shared" si="3"/>
        <v>0.12121212121212122</v>
      </c>
      <c r="E21" s="3">
        <f t="shared" si="4"/>
        <v>0.20338983050847456</v>
      </c>
      <c r="F21" s="41">
        <f t="shared" si="5"/>
        <v>0.14814814814814814</v>
      </c>
      <c r="G21" s="3">
        <f t="shared" si="6"/>
        <v>0.23762376237623764</v>
      </c>
      <c r="H21" s="3">
        <f t="shared" si="7"/>
        <v>9.7560975609756101E-2</v>
      </c>
      <c r="I21" s="3">
        <f t="shared" si="8"/>
        <v>0.1</v>
      </c>
      <c r="J21" s="168">
        <f t="shared" si="9"/>
        <v>1.057993923392416</v>
      </c>
      <c r="K21" s="150">
        <f t="shared" si="10"/>
        <v>0.13224924042405201</v>
      </c>
      <c r="L21" s="151">
        <f>MMULT(B5:I5,K19:K26)/K21</f>
        <v>9.0655621810423757</v>
      </c>
    </row>
    <row r="22" spans="1:13" x14ac:dyDescent="0.3">
      <c r="A22" s="8" t="s">
        <v>4</v>
      </c>
      <c r="B22" s="3">
        <f t="shared" si="1"/>
        <v>0.14736842105263159</v>
      </c>
      <c r="C22" s="3">
        <f t="shared" si="2"/>
        <v>3.4542314335060449E-2</v>
      </c>
      <c r="D22" s="3">
        <f t="shared" si="3"/>
        <v>6.0606060606060608E-2</v>
      </c>
      <c r="E22" s="3">
        <f t="shared" si="4"/>
        <v>0.10169491525423728</v>
      </c>
      <c r="F22" s="41">
        <f t="shared" si="5"/>
        <v>0.14814814814814814</v>
      </c>
      <c r="G22" s="3">
        <f t="shared" si="6"/>
        <v>0.11881188118811882</v>
      </c>
      <c r="H22" s="3">
        <f t="shared" si="7"/>
        <v>0.14634146341463414</v>
      </c>
      <c r="I22" s="3">
        <f t="shared" si="8"/>
        <v>0.1</v>
      </c>
      <c r="J22" s="168">
        <f t="shared" si="9"/>
        <v>0.85751320399889108</v>
      </c>
      <c r="K22" s="152">
        <f t="shared" si="10"/>
        <v>0.10718915049986139</v>
      </c>
      <c r="L22" s="153">
        <f>MMULT(B6:I6,K19:K26)/K22</f>
        <v>8.7585771401665617</v>
      </c>
    </row>
    <row r="23" spans="1:13" x14ac:dyDescent="0.3">
      <c r="A23" s="8" t="s">
        <v>5</v>
      </c>
      <c r="B23" s="3">
        <f t="shared" si="1"/>
        <v>9.8245614035087719E-2</v>
      </c>
      <c r="C23" s="3">
        <f t="shared" si="2"/>
        <v>2.5906735751295342E-2</v>
      </c>
      <c r="D23" s="3">
        <f t="shared" si="3"/>
        <v>6.0606060606060608E-2</v>
      </c>
      <c r="E23" s="3">
        <f t="shared" si="4"/>
        <v>5.084745762711864E-2</v>
      </c>
      <c r="F23" s="41">
        <f t="shared" si="5"/>
        <v>7.407407407407407E-2</v>
      </c>
      <c r="G23" s="3">
        <f t="shared" si="6"/>
        <v>0.11881188118811882</v>
      </c>
      <c r="H23" s="3">
        <f t="shared" si="7"/>
        <v>9.7560975609756101E-2</v>
      </c>
      <c r="I23" s="3">
        <f t="shared" si="8"/>
        <v>0.1</v>
      </c>
      <c r="J23" s="168">
        <f t="shared" si="9"/>
        <v>0.62605279889151122</v>
      </c>
      <c r="K23" s="150">
        <f t="shared" si="10"/>
        <v>7.8256599861438902E-2</v>
      </c>
      <c r="L23" s="151">
        <f>MMULT(B7:I7,K19:K26)/K23</f>
        <v>8.7989705268882563</v>
      </c>
    </row>
    <row r="24" spans="1:13" x14ac:dyDescent="0.3">
      <c r="A24" s="8" t="s">
        <v>7</v>
      </c>
      <c r="B24" s="3">
        <f t="shared" si="1"/>
        <v>0.14736842105263159</v>
      </c>
      <c r="C24" s="3">
        <f t="shared" si="2"/>
        <v>2.0725388601036274E-2</v>
      </c>
      <c r="D24" s="3">
        <f t="shared" si="3"/>
        <v>3.0303030303030304E-2</v>
      </c>
      <c r="E24" s="3">
        <f t="shared" si="4"/>
        <v>5.084745762711864E-2</v>
      </c>
      <c r="F24" s="41">
        <f t="shared" si="5"/>
        <v>3.7037037037037035E-2</v>
      </c>
      <c r="G24" s="3">
        <f t="shared" si="6"/>
        <v>5.940594059405941E-2</v>
      </c>
      <c r="H24" s="3">
        <f t="shared" si="7"/>
        <v>0.14634146341463414</v>
      </c>
      <c r="I24" s="3">
        <f t="shared" si="8"/>
        <v>0.1</v>
      </c>
      <c r="J24" s="168">
        <f t="shared" si="9"/>
        <v>0.59202873862954741</v>
      </c>
      <c r="K24" s="150">
        <f t="shared" si="10"/>
        <v>7.4003592328693427E-2</v>
      </c>
      <c r="L24" s="151">
        <f>MMULT(B8:I8,K19:K26)/K24</f>
        <v>8.5170401047321711</v>
      </c>
    </row>
    <row r="25" spans="1:13" x14ac:dyDescent="0.3">
      <c r="A25" s="8" t="s">
        <v>8</v>
      </c>
      <c r="B25" s="3">
        <f t="shared" si="1"/>
        <v>9.8245614035087719E-2</v>
      </c>
      <c r="C25" s="3">
        <f t="shared" si="2"/>
        <v>1.7271157167530225E-2</v>
      </c>
      <c r="D25" s="3">
        <f t="shared" si="3"/>
        <v>6.0606060606060608E-2</v>
      </c>
      <c r="E25" s="3">
        <f t="shared" si="4"/>
        <v>3.3898305084745756E-2</v>
      </c>
      <c r="F25" s="41">
        <f t="shared" si="5"/>
        <v>3.7037037037037035E-2</v>
      </c>
      <c r="G25" s="3">
        <f t="shared" si="6"/>
        <v>1.9801980198019802E-2</v>
      </c>
      <c r="H25" s="3">
        <f t="shared" si="7"/>
        <v>4.878048780487805E-2</v>
      </c>
      <c r="I25" s="3">
        <f t="shared" si="8"/>
        <v>0.1</v>
      </c>
      <c r="J25" s="168">
        <f t="shared" si="9"/>
        <v>0.41564064193335915</v>
      </c>
      <c r="K25" s="152">
        <f t="shared" si="10"/>
        <v>5.1955080241669893E-2</v>
      </c>
      <c r="L25" s="153">
        <f>MMULT(B9:I9,K19:K26)/K25</f>
        <v>8.4156403144789991</v>
      </c>
    </row>
    <row r="26" spans="1:13" ht="15" thickBot="1" x14ac:dyDescent="0.35">
      <c r="A26" s="104" t="s">
        <v>9</v>
      </c>
      <c r="B26" s="105">
        <f t="shared" si="1"/>
        <v>7.3684210526315796E-2</v>
      </c>
      <c r="C26" s="105">
        <f t="shared" si="2"/>
        <v>2.0725388601036274E-2</v>
      </c>
      <c r="D26" s="105">
        <f t="shared" si="3"/>
        <v>6.0606060606060608E-2</v>
      </c>
      <c r="E26" s="105">
        <f t="shared" si="4"/>
        <v>5.084745762711864E-2</v>
      </c>
      <c r="F26" s="106">
        <f t="shared" si="5"/>
        <v>3.7037037037037035E-2</v>
      </c>
      <c r="G26" s="105">
        <f t="shared" si="6"/>
        <v>2.9702970297029705E-2</v>
      </c>
      <c r="H26" s="105">
        <f t="shared" si="7"/>
        <v>2.4390243902439025E-2</v>
      </c>
      <c r="I26" s="105">
        <f t="shared" si="8"/>
        <v>0.05</v>
      </c>
      <c r="J26" s="169">
        <f t="shared" si="9"/>
        <v>0.34699336859703711</v>
      </c>
      <c r="K26" s="163">
        <f t="shared" si="10"/>
        <v>4.3374171074629639E-2</v>
      </c>
      <c r="L26" s="164">
        <f>MMULT(B10:I10,K19:K26)/K26</f>
        <v>8.8073436662299667</v>
      </c>
    </row>
    <row r="27" spans="1:13" ht="15" thickBot="1" x14ac:dyDescent="0.35">
      <c r="A27" s="95" t="s">
        <v>24</v>
      </c>
      <c r="B27" s="96">
        <f t="shared" ref="B27:I27" si="11">SUM(B19:B26)</f>
        <v>1</v>
      </c>
      <c r="C27" s="96">
        <f t="shared" si="11"/>
        <v>1.0000000000000002</v>
      </c>
      <c r="D27" s="96">
        <f t="shared" si="11"/>
        <v>0.99999999999999978</v>
      </c>
      <c r="E27" s="96">
        <f t="shared" si="11"/>
        <v>0.99999999999999989</v>
      </c>
      <c r="F27" s="96">
        <f t="shared" si="11"/>
        <v>0.99999999999999978</v>
      </c>
      <c r="G27" s="96">
        <f t="shared" si="11"/>
        <v>1</v>
      </c>
      <c r="H27" s="96">
        <f t="shared" si="11"/>
        <v>1</v>
      </c>
      <c r="I27" s="97">
        <f t="shared" si="11"/>
        <v>1</v>
      </c>
      <c r="K27" s="157"/>
    </row>
    <row r="28" spans="1:13" x14ac:dyDescent="0.3">
      <c r="A28" s="67"/>
      <c r="B28" s="52"/>
      <c r="K28" s="14" t="s">
        <v>0</v>
      </c>
      <c r="L28" s="158">
        <v>8</v>
      </c>
      <c r="M28" s="159"/>
    </row>
    <row r="29" spans="1:13" x14ac:dyDescent="0.3">
      <c r="A29" s="52"/>
      <c r="B29" s="52"/>
      <c r="K29" s="16" t="s">
        <v>21</v>
      </c>
      <c r="L29" s="160">
        <f>(AVERAGE(L19:L26)-L28)/(L28-1)</f>
        <v>0.1551191818126329</v>
      </c>
    </row>
    <row r="30" spans="1:13" x14ac:dyDescent="0.3">
      <c r="K30" s="18" t="s">
        <v>23</v>
      </c>
      <c r="L30" s="161">
        <f>IF(L28=2,0,IF(L28=3,0.58,IF(L28=4,0.9,IF(L28=5,1.12,IF(L28=6,1.24,IF(L28=7,1.32,IF(L28=8,1.41,IF(L28=9,1.46,IF(L28=10,1.49,IF(L28=11,1.92,IF(L28=12,2.1)))))))))))</f>
        <v>1.41</v>
      </c>
    </row>
    <row r="31" spans="1:13" ht="15" thickBot="1" x14ac:dyDescent="0.35">
      <c r="K31" s="20" t="s">
        <v>22</v>
      </c>
      <c r="L31" s="162">
        <f>L29/L30</f>
        <v>0.11001360412243469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Q33"/>
  <sheetViews>
    <sheetView zoomScale="80" zoomScaleNormal="80" workbookViewId="0">
      <selection activeCell="M7" sqref="M7"/>
    </sheetView>
  </sheetViews>
  <sheetFormatPr defaultRowHeight="14.4" x14ac:dyDescent="0.3"/>
  <cols>
    <col min="1" max="1" width="13" customWidth="1"/>
    <col min="11" max="11" width="11.6640625" customWidth="1"/>
    <col min="12" max="12" width="24.44140625" customWidth="1"/>
    <col min="13" max="13" width="15.88671875" customWidth="1"/>
  </cols>
  <sheetData>
    <row r="1" spans="1:17" ht="15" thickBot="1" x14ac:dyDescent="0.35">
      <c r="A1" s="30" t="s">
        <v>16</v>
      </c>
      <c r="B1" s="30"/>
      <c r="C1" s="36"/>
      <c r="D1" s="36"/>
      <c r="E1" s="36"/>
      <c r="F1" s="36"/>
      <c r="G1" s="36"/>
      <c r="H1" s="32"/>
      <c r="I1" s="32"/>
    </row>
    <row r="2" spans="1:17" ht="15.6" x14ac:dyDescent="0.3">
      <c r="A2" s="49" t="s">
        <v>6</v>
      </c>
      <c r="B2" s="134" t="str">
        <f>A3</f>
        <v>C1</v>
      </c>
      <c r="C2" s="136" t="str">
        <f>A4</f>
        <v>C2</v>
      </c>
      <c r="D2" s="138" t="str">
        <f>A5</f>
        <v>C3</v>
      </c>
      <c r="E2" s="140" t="str">
        <f>A6</f>
        <v>C4</v>
      </c>
      <c r="F2" s="142" t="str">
        <f>A7</f>
        <v>C5</v>
      </c>
      <c r="G2" s="144" t="str">
        <f>A8</f>
        <v>C6</v>
      </c>
      <c r="H2" s="135" t="str">
        <f>A9</f>
        <v>C7</v>
      </c>
      <c r="I2" s="166" t="str">
        <f>A10</f>
        <v>C8</v>
      </c>
      <c r="J2" s="171" t="str">
        <f>A11</f>
        <v>C9</v>
      </c>
    </row>
    <row r="3" spans="1:17" ht="15.6" x14ac:dyDescent="0.3">
      <c r="A3" s="133" t="s">
        <v>1</v>
      </c>
      <c r="B3" s="86">
        <v>1</v>
      </c>
      <c r="C3" s="87">
        <v>7</v>
      </c>
      <c r="D3" s="87">
        <v>3</v>
      </c>
      <c r="E3" s="87">
        <v>2</v>
      </c>
      <c r="F3" s="88">
        <v>3</v>
      </c>
      <c r="G3" s="88">
        <v>2</v>
      </c>
      <c r="H3" s="88">
        <v>3</v>
      </c>
      <c r="I3" s="88">
        <v>4</v>
      </c>
      <c r="J3" s="88">
        <v>5</v>
      </c>
    </row>
    <row r="4" spans="1:17" ht="15.6" x14ac:dyDescent="0.3">
      <c r="A4" s="137" t="s">
        <v>2</v>
      </c>
      <c r="B4" s="65">
        <f>1/C3</f>
        <v>0.14285714285714285</v>
      </c>
      <c r="C4" s="86">
        <v>1</v>
      </c>
      <c r="D4" s="87">
        <v>2</v>
      </c>
      <c r="E4" s="87">
        <v>3</v>
      </c>
      <c r="F4" s="87">
        <v>4</v>
      </c>
      <c r="G4" s="88">
        <v>5</v>
      </c>
      <c r="H4" s="88">
        <v>6</v>
      </c>
      <c r="I4" s="88">
        <v>5</v>
      </c>
      <c r="J4" s="88">
        <v>4</v>
      </c>
    </row>
    <row r="5" spans="1:17" ht="15.6" x14ac:dyDescent="0.3">
      <c r="A5" s="139" t="s">
        <v>3</v>
      </c>
      <c r="B5" s="65">
        <f>1/D3</f>
        <v>0.33333333333333331</v>
      </c>
      <c r="C5" s="65">
        <f>1/D4</f>
        <v>0.5</v>
      </c>
      <c r="D5" s="86">
        <v>1</v>
      </c>
      <c r="E5" s="87">
        <v>2</v>
      </c>
      <c r="F5" s="87">
        <v>2</v>
      </c>
      <c r="G5" s="88">
        <v>4</v>
      </c>
      <c r="H5" s="88">
        <v>2</v>
      </c>
      <c r="I5" s="88">
        <v>2</v>
      </c>
      <c r="J5" s="88">
        <v>3</v>
      </c>
    </row>
    <row r="6" spans="1:17" ht="15.6" x14ac:dyDescent="0.3">
      <c r="A6" s="141" t="s">
        <v>4</v>
      </c>
      <c r="B6" s="65">
        <f>1/E3</f>
        <v>0.5</v>
      </c>
      <c r="C6" s="65">
        <f>1/E4</f>
        <v>0.33333333333333331</v>
      </c>
      <c r="D6" s="65">
        <f>1/E5</f>
        <v>0.5</v>
      </c>
      <c r="E6" s="86">
        <v>1</v>
      </c>
      <c r="F6" s="87">
        <v>2</v>
      </c>
      <c r="G6" s="88">
        <v>2</v>
      </c>
      <c r="H6" s="88">
        <v>3</v>
      </c>
      <c r="I6" s="88">
        <v>2</v>
      </c>
      <c r="J6" s="88">
        <v>8</v>
      </c>
    </row>
    <row r="7" spans="1:17" ht="15.6" x14ac:dyDescent="0.3">
      <c r="A7" s="143" t="s">
        <v>5</v>
      </c>
      <c r="B7" s="65">
        <f>1/F3</f>
        <v>0.33333333333333331</v>
      </c>
      <c r="C7" s="65">
        <f>1/F4</f>
        <v>0.25</v>
      </c>
      <c r="D7" s="65">
        <f>1/F5</f>
        <v>0.5</v>
      </c>
      <c r="E7" s="65">
        <f>1/F6</f>
        <v>0.5</v>
      </c>
      <c r="F7" s="86">
        <v>1</v>
      </c>
      <c r="G7" s="88">
        <v>2</v>
      </c>
      <c r="H7" s="88">
        <v>2</v>
      </c>
      <c r="I7" s="88">
        <v>2</v>
      </c>
      <c r="J7" s="88">
        <v>3</v>
      </c>
    </row>
    <row r="8" spans="1:17" ht="15.6" x14ac:dyDescent="0.3">
      <c r="A8" s="145" t="s">
        <v>7</v>
      </c>
      <c r="B8" s="65">
        <f>1/G3</f>
        <v>0.5</v>
      </c>
      <c r="C8" s="79">
        <f>1/G4</f>
        <v>0.2</v>
      </c>
      <c r="D8" s="79">
        <f>1/G5</f>
        <v>0.25</v>
      </c>
      <c r="E8" s="79">
        <f>1/G6</f>
        <v>0.5</v>
      </c>
      <c r="F8" s="79">
        <f>1/G7</f>
        <v>0.5</v>
      </c>
      <c r="G8" s="89">
        <v>1</v>
      </c>
      <c r="H8" s="88">
        <v>3</v>
      </c>
      <c r="I8" s="88">
        <v>2</v>
      </c>
      <c r="J8" s="88">
        <v>3</v>
      </c>
    </row>
    <row r="9" spans="1:17" ht="15.6" x14ac:dyDescent="0.3">
      <c r="A9" s="132" t="s">
        <v>8</v>
      </c>
      <c r="B9" s="65">
        <f>1/H3</f>
        <v>0.33333333333333331</v>
      </c>
      <c r="C9" s="65">
        <f>1/H4</f>
        <v>0.16666666666666666</v>
      </c>
      <c r="D9" s="65">
        <f>1/H5</f>
        <v>0.5</v>
      </c>
      <c r="E9" s="65">
        <f>1/H6</f>
        <v>0.33333333333333331</v>
      </c>
      <c r="F9" s="65">
        <f>1/H7</f>
        <v>0.5</v>
      </c>
      <c r="G9" s="65">
        <f>1/H8</f>
        <v>0.33333333333333331</v>
      </c>
      <c r="H9" s="89">
        <v>1</v>
      </c>
      <c r="I9" s="88">
        <v>2</v>
      </c>
      <c r="J9" s="88">
        <v>2</v>
      </c>
      <c r="K9" s="32"/>
      <c r="L9" s="32"/>
      <c r="M9" s="32"/>
      <c r="N9" s="32"/>
      <c r="O9" s="32"/>
      <c r="P9" s="32"/>
      <c r="Q9" s="32"/>
    </row>
    <row r="10" spans="1:17" ht="15.6" x14ac:dyDescent="0.3">
      <c r="A10" s="165" t="s">
        <v>9</v>
      </c>
      <c r="B10" s="65">
        <f>1/I3</f>
        <v>0.25</v>
      </c>
      <c r="C10" s="65">
        <f>1/I4</f>
        <v>0.2</v>
      </c>
      <c r="D10" s="65">
        <f>1/I5</f>
        <v>0.5</v>
      </c>
      <c r="E10" s="65">
        <f>1/I6</f>
        <v>0.5</v>
      </c>
      <c r="F10" s="65">
        <f>1/I7</f>
        <v>0.5</v>
      </c>
      <c r="G10" s="65">
        <f>1/I8</f>
        <v>0.5</v>
      </c>
      <c r="H10" s="65">
        <f>1/I9</f>
        <v>0.5</v>
      </c>
      <c r="I10" s="90">
        <v>1</v>
      </c>
      <c r="J10" s="88">
        <v>3</v>
      </c>
      <c r="K10" s="32"/>
      <c r="L10" s="32"/>
      <c r="M10" s="32"/>
      <c r="N10" s="32"/>
      <c r="O10" s="32"/>
      <c r="P10" s="32"/>
      <c r="Q10" s="32"/>
    </row>
    <row r="11" spans="1:17" ht="15.6" x14ac:dyDescent="0.3">
      <c r="A11" s="170" t="s">
        <v>10</v>
      </c>
      <c r="B11" s="65">
        <f>1/J3</f>
        <v>0.2</v>
      </c>
      <c r="C11" s="65">
        <f>1/J4</f>
        <v>0.25</v>
      </c>
      <c r="D11" s="65">
        <f>1/J5</f>
        <v>0.33333333333333331</v>
      </c>
      <c r="E11" s="65">
        <f>1/J6</f>
        <v>0.125</v>
      </c>
      <c r="F11" s="79">
        <f>1/J7</f>
        <v>0.33333333333333331</v>
      </c>
      <c r="G11" s="81">
        <f>1/J8</f>
        <v>0.33333333333333331</v>
      </c>
      <c r="H11" s="81">
        <f>1/J9</f>
        <v>0.5</v>
      </c>
      <c r="I11" s="83">
        <f>1/J10</f>
        <v>0.33333333333333331</v>
      </c>
      <c r="J11" s="91">
        <v>1</v>
      </c>
      <c r="K11" s="36"/>
      <c r="L11" s="36"/>
      <c r="M11" s="32"/>
      <c r="N11" s="32"/>
      <c r="O11" s="32"/>
      <c r="P11" s="32"/>
      <c r="Q11" s="32"/>
    </row>
    <row r="12" spans="1:17" x14ac:dyDescent="0.3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x14ac:dyDescent="0.3">
      <c r="A13" s="30"/>
      <c r="B13" s="31"/>
      <c r="C13" s="31"/>
      <c r="D13" s="31"/>
      <c r="E13" s="31"/>
      <c r="F13" s="31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1:17" ht="177" customHeight="1" x14ac:dyDescent="0.3">
      <c r="A14" s="30"/>
      <c r="B14" s="31"/>
      <c r="C14" s="31"/>
      <c r="D14" s="31"/>
      <c r="E14" s="31"/>
      <c r="F14" s="31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1:17" ht="28.5" customHeight="1" x14ac:dyDescent="0.3">
      <c r="A15" s="30"/>
      <c r="B15" s="31"/>
      <c r="C15" s="31"/>
      <c r="D15" s="31"/>
      <c r="E15" s="31"/>
      <c r="F15" s="31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1:17" ht="15" customHeight="1" thickBot="1" x14ac:dyDescent="0.35">
      <c r="A16" s="128" t="str">
        <f>IF(M33&gt;=0.101,M33,"ok")</f>
        <v>ok</v>
      </c>
      <c r="B16" s="31"/>
      <c r="C16" s="31"/>
      <c r="D16" s="31"/>
      <c r="E16" s="31"/>
      <c r="F16" s="31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1:14" s="32" customFormat="1" ht="15" thickBot="1" x14ac:dyDescent="0.35">
      <c r="A17" s="5" t="s">
        <v>17</v>
      </c>
      <c r="B17" s="98">
        <f t="shared" ref="B17:J17" si="0">SUM(B3:B11)</f>
        <v>3.592857142857143</v>
      </c>
      <c r="C17" s="99">
        <f t="shared" si="0"/>
        <v>9.8999999999999986</v>
      </c>
      <c r="D17" s="99">
        <f t="shared" si="0"/>
        <v>8.5833333333333339</v>
      </c>
      <c r="E17" s="98">
        <f t="shared" si="0"/>
        <v>9.9583333333333339</v>
      </c>
      <c r="F17" s="99">
        <f t="shared" si="0"/>
        <v>13.833333333333334</v>
      </c>
      <c r="G17" s="99">
        <f t="shared" si="0"/>
        <v>17.166666666666664</v>
      </c>
      <c r="H17" s="98">
        <f t="shared" si="0"/>
        <v>21</v>
      </c>
      <c r="I17" s="99">
        <f t="shared" si="0"/>
        <v>20.333333333333332</v>
      </c>
      <c r="J17" s="99">
        <f t="shared" si="0"/>
        <v>32</v>
      </c>
    </row>
    <row r="18" spans="1:14" ht="15" thickBot="1" x14ac:dyDescent="0.35">
      <c r="A18" s="2" t="s">
        <v>26</v>
      </c>
      <c r="B18" s="2"/>
    </row>
    <row r="19" spans="1:14" ht="29.4" thickBot="1" x14ac:dyDescent="0.35">
      <c r="A19" s="73" t="s">
        <v>25</v>
      </c>
      <c r="B19" s="74" t="s">
        <v>1</v>
      </c>
      <c r="C19" s="74" t="s">
        <v>2</v>
      </c>
      <c r="D19" s="74" t="s">
        <v>3</v>
      </c>
      <c r="E19" s="74" t="s">
        <v>4</v>
      </c>
      <c r="F19" s="75" t="s">
        <v>5</v>
      </c>
      <c r="G19" s="74" t="s">
        <v>7</v>
      </c>
      <c r="H19" s="74" t="s">
        <v>8</v>
      </c>
      <c r="I19" s="74" t="s">
        <v>9</v>
      </c>
      <c r="J19" s="74" t="s">
        <v>10</v>
      </c>
      <c r="K19" s="66" t="s">
        <v>20</v>
      </c>
      <c r="L19" s="110" t="s">
        <v>18</v>
      </c>
      <c r="M19" s="111" t="s">
        <v>19</v>
      </c>
    </row>
    <row r="20" spans="1:14" x14ac:dyDescent="0.3">
      <c r="A20" s="68" t="s">
        <v>1</v>
      </c>
      <c r="B20" s="69">
        <f t="shared" ref="B20:B28" si="1">$B3/B$17</f>
        <v>0.27833001988071571</v>
      </c>
      <c r="C20" s="69">
        <f t="shared" ref="C20:C28" si="2">$C3/C$17</f>
        <v>0.70707070707070718</v>
      </c>
      <c r="D20" s="69">
        <f t="shared" ref="D20:D28" si="3">$D3/D$17</f>
        <v>0.34951456310679607</v>
      </c>
      <c r="E20" s="69">
        <f t="shared" ref="E20:E28" si="4">$E3/E$17</f>
        <v>0.20083682008368201</v>
      </c>
      <c r="F20" s="70">
        <f t="shared" ref="F20:F28" si="5">$F3/F$17</f>
        <v>0.21686746987951808</v>
      </c>
      <c r="G20" s="69">
        <f t="shared" ref="G20:G28" si="6">$G3/G$17</f>
        <v>0.11650485436893206</v>
      </c>
      <c r="H20" s="69">
        <f t="shared" ref="H20:H28" si="7">$H3/H$17</f>
        <v>0.14285714285714285</v>
      </c>
      <c r="I20" s="69">
        <f t="shared" ref="I20:I28" si="8">$I3/I$17</f>
        <v>0.19672131147540986</v>
      </c>
      <c r="J20" s="69">
        <f t="shared" ref="J20:J28" si="9">$J3/J$17</f>
        <v>0.15625</v>
      </c>
      <c r="K20" s="100">
        <f t="shared" ref="K20:K28" si="10">SUM(B20:J20)</f>
        <v>2.3649528887229039</v>
      </c>
      <c r="L20" s="101">
        <f t="shared" ref="L20:L28" si="11">AVERAGE(K20/9)</f>
        <v>0.26277254319143378</v>
      </c>
      <c r="M20" s="42">
        <f>MMULT(B3:J3,L20:L28)/L20</f>
        <v>12.301009003903379</v>
      </c>
    </row>
    <row r="21" spans="1:14" x14ac:dyDescent="0.3">
      <c r="A21" s="8" t="s">
        <v>2</v>
      </c>
      <c r="B21" s="3">
        <f t="shared" si="1"/>
        <v>3.9761431411530809E-2</v>
      </c>
      <c r="C21" s="3">
        <f t="shared" si="2"/>
        <v>0.10101010101010102</v>
      </c>
      <c r="D21" s="3">
        <f t="shared" si="3"/>
        <v>0.23300970873786406</v>
      </c>
      <c r="E21" s="3">
        <f t="shared" si="4"/>
        <v>0.30125523012552302</v>
      </c>
      <c r="F21" s="41">
        <f t="shared" si="5"/>
        <v>0.28915662650602408</v>
      </c>
      <c r="G21" s="3">
        <f t="shared" si="6"/>
        <v>0.29126213592233013</v>
      </c>
      <c r="H21" s="3">
        <f t="shared" si="7"/>
        <v>0.2857142857142857</v>
      </c>
      <c r="I21" s="3">
        <f t="shared" si="8"/>
        <v>0.24590163934426232</v>
      </c>
      <c r="J21" s="3">
        <f t="shared" si="9"/>
        <v>0.125</v>
      </c>
      <c r="K21" s="44">
        <f t="shared" si="10"/>
        <v>1.912071158771921</v>
      </c>
      <c r="L21" s="47">
        <f t="shared" si="11"/>
        <v>0.21245235097465789</v>
      </c>
      <c r="M21" s="12">
        <f>MMULT(B4:J4,L20:L28)/L21</f>
        <v>10.374080227560533</v>
      </c>
    </row>
    <row r="22" spans="1:14" x14ac:dyDescent="0.3">
      <c r="A22" s="8" t="s">
        <v>3</v>
      </c>
      <c r="B22" s="3">
        <f t="shared" si="1"/>
        <v>9.2776673293571893E-2</v>
      </c>
      <c r="C22" s="3">
        <f t="shared" si="2"/>
        <v>5.0505050505050511E-2</v>
      </c>
      <c r="D22" s="3">
        <f t="shared" si="3"/>
        <v>0.11650485436893203</v>
      </c>
      <c r="E22" s="3">
        <f t="shared" si="4"/>
        <v>0.20083682008368201</v>
      </c>
      <c r="F22" s="41">
        <f t="shared" si="5"/>
        <v>0.14457831325301204</v>
      </c>
      <c r="G22" s="3">
        <f t="shared" si="6"/>
        <v>0.23300970873786411</v>
      </c>
      <c r="H22" s="3">
        <f t="shared" si="7"/>
        <v>9.5238095238095233E-2</v>
      </c>
      <c r="I22" s="3">
        <f t="shared" si="8"/>
        <v>9.836065573770493E-2</v>
      </c>
      <c r="J22" s="3">
        <f t="shared" si="9"/>
        <v>9.375E-2</v>
      </c>
      <c r="K22" s="44">
        <f t="shared" si="10"/>
        <v>1.1255601712179129</v>
      </c>
      <c r="L22" s="47">
        <f t="shared" si="11"/>
        <v>0.12506224124643475</v>
      </c>
      <c r="M22" s="12">
        <f>MMULT(B5:J5,L20:L28)/L22</f>
        <v>10.348759982763088</v>
      </c>
    </row>
    <row r="23" spans="1:14" x14ac:dyDescent="0.3">
      <c r="A23" s="8" t="s">
        <v>4</v>
      </c>
      <c r="B23" s="3">
        <f t="shared" si="1"/>
        <v>0.13916500994035785</v>
      </c>
      <c r="C23" s="3">
        <f t="shared" si="2"/>
        <v>3.3670033670033676E-2</v>
      </c>
      <c r="D23" s="3">
        <f t="shared" si="3"/>
        <v>5.8252427184466014E-2</v>
      </c>
      <c r="E23" s="3">
        <f t="shared" si="4"/>
        <v>0.100418410041841</v>
      </c>
      <c r="F23" s="41">
        <f t="shared" si="5"/>
        <v>0.14457831325301204</v>
      </c>
      <c r="G23" s="3">
        <f t="shared" si="6"/>
        <v>0.11650485436893206</v>
      </c>
      <c r="H23" s="3">
        <f t="shared" si="7"/>
        <v>0.14285714285714285</v>
      </c>
      <c r="I23" s="3">
        <f t="shared" si="8"/>
        <v>9.836065573770493E-2</v>
      </c>
      <c r="J23" s="3">
        <f t="shared" si="9"/>
        <v>0.25</v>
      </c>
      <c r="K23" s="44">
        <f t="shared" si="10"/>
        <v>1.0838068470534905</v>
      </c>
      <c r="L23" s="46">
        <f t="shared" si="11"/>
        <v>0.1204229830059434</v>
      </c>
      <c r="M23" s="11">
        <f>MMULT(B6:J6,L20:L28)/L23</f>
        <v>9.6351602342447364</v>
      </c>
    </row>
    <row r="24" spans="1:14" x14ac:dyDescent="0.3">
      <c r="A24" s="8" t="s">
        <v>5</v>
      </c>
      <c r="B24" s="3">
        <f t="shared" si="1"/>
        <v>9.2776673293571893E-2</v>
      </c>
      <c r="C24" s="3">
        <f t="shared" si="2"/>
        <v>2.5252525252525256E-2</v>
      </c>
      <c r="D24" s="3">
        <f t="shared" si="3"/>
        <v>5.8252427184466014E-2</v>
      </c>
      <c r="E24" s="3">
        <f t="shared" si="4"/>
        <v>5.0209205020920501E-2</v>
      </c>
      <c r="F24" s="41">
        <f t="shared" si="5"/>
        <v>7.2289156626506021E-2</v>
      </c>
      <c r="G24" s="3">
        <f t="shared" si="6"/>
        <v>0.11650485436893206</v>
      </c>
      <c r="H24" s="3">
        <f t="shared" si="7"/>
        <v>9.5238095238095233E-2</v>
      </c>
      <c r="I24" s="3">
        <f t="shared" si="8"/>
        <v>9.836065573770493E-2</v>
      </c>
      <c r="J24" s="3">
        <f t="shared" si="9"/>
        <v>9.375E-2</v>
      </c>
      <c r="K24" s="44">
        <f t="shared" si="10"/>
        <v>0.70263359272272186</v>
      </c>
      <c r="L24" s="47">
        <f t="shared" si="11"/>
        <v>7.8070399191413536E-2</v>
      </c>
      <c r="M24" s="12">
        <f>MMULT(B7:J7,L20:L28)/L24</f>
        <v>9.881218156517404</v>
      </c>
    </row>
    <row r="25" spans="1:14" x14ac:dyDescent="0.3">
      <c r="A25" s="8" t="s">
        <v>7</v>
      </c>
      <c r="B25" s="3">
        <f t="shared" si="1"/>
        <v>0.13916500994035785</v>
      </c>
      <c r="C25" s="3">
        <f t="shared" si="2"/>
        <v>2.0202020202020207E-2</v>
      </c>
      <c r="D25" s="3">
        <f t="shared" si="3"/>
        <v>2.9126213592233007E-2</v>
      </c>
      <c r="E25" s="3">
        <f t="shared" si="4"/>
        <v>5.0209205020920501E-2</v>
      </c>
      <c r="F25" s="41">
        <f t="shared" si="5"/>
        <v>3.614457831325301E-2</v>
      </c>
      <c r="G25" s="3">
        <f t="shared" si="6"/>
        <v>5.8252427184466028E-2</v>
      </c>
      <c r="H25" s="3">
        <f t="shared" si="7"/>
        <v>0.14285714285714285</v>
      </c>
      <c r="I25" s="3">
        <f t="shared" si="8"/>
        <v>9.836065573770493E-2</v>
      </c>
      <c r="J25" s="3">
        <f t="shared" si="9"/>
        <v>9.375E-2</v>
      </c>
      <c r="K25" s="44">
        <f t="shared" si="10"/>
        <v>0.66806725284809843</v>
      </c>
      <c r="L25" s="47">
        <f t="shared" si="11"/>
        <v>7.4229694760899828E-2</v>
      </c>
      <c r="M25" s="12">
        <f>MMULT(B8:J8,L20:L28)/L25</f>
        <v>9.5889083462387514</v>
      </c>
    </row>
    <row r="26" spans="1:14" x14ac:dyDescent="0.3">
      <c r="A26" s="8" t="s">
        <v>8</v>
      </c>
      <c r="B26" s="3">
        <f t="shared" si="1"/>
        <v>9.2776673293571893E-2</v>
      </c>
      <c r="C26" s="3">
        <f t="shared" si="2"/>
        <v>1.6835016835016838E-2</v>
      </c>
      <c r="D26" s="3">
        <f t="shared" si="3"/>
        <v>5.8252427184466014E-2</v>
      </c>
      <c r="E26" s="3">
        <f t="shared" si="4"/>
        <v>3.3472803347280332E-2</v>
      </c>
      <c r="F26" s="41">
        <f t="shared" si="5"/>
        <v>3.614457831325301E-2</v>
      </c>
      <c r="G26" s="3">
        <f t="shared" si="6"/>
        <v>1.9417475728155342E-2</v>
      </c>
      <c r="H26" s="3">
        <f t="shared" si="7"/>
        <v>4.7619047619047616E-2</v>
      </c>
      <c r="I26" s="3">
        <f t="shared" si="8"/>
        <v>9.836065573770493E-2</v>
      </c>
      <c r="J26" s="3">
        <f t="shared" si="9"/>
        <v>6.25E-2</v>
      </c>
      <c r="K26" s="44">
        <f t="shared" si="10"/>
        <v>0.46537867805849598</v>
      </c>
      <c r="L26" s="46">
        <f t="shared" si="11"/>
        <v>5.1708742006499553E-2</v>
      </c>
      <c r="M26" s="11">
        <f>MMULT(B9:J9,L20:L28)/L26</f>
        <v>9.5094356042205241</v>
      </c>
    </row>
    <row r="27" spans="1:14" x14ac:dyDescent="0.3">
      <c r="A27" s="8" t="s">
        <v>9</v>
      </c>
      <c r="B27" s="3">
        <f t="shared" si="1"/>
        <v>6.9582504970178927E-2</v>
      </c>
      <c r="C27" s="3">
        <f t="shared" si="2"/>
        <v>2.0202020202020207E-2</v>
      </c>
      <c r="D27" s="3">
        <f t="shared" si="3"/>
        <v>5.8252427184466014E-2</v>
      </c>
      <c r="E27" s="3">
        <f t="shared" si="4"/>
        <v>5.0209205020920501E-2</v>
      </c>
      <c r="F27" s="41">
        <f t="shared" si="5"/>
        <v>3.614457831325301E-2</v>
      </c>
      <c r="G27" s="3">
        <f t="shared" si="6"/>
        <v>2.9126213592233014E-2</v>
      </c>
      <c r="H27" s="3">
        <f t="shared" si="7"/>
        <v>2.3809523809523808E-2</v>
      </c>
      <c r="I27" s="3">
        <f t="shared" si="8"/>
        <v>4.9180327868852465E-2</v>
      </c>
      <c r="J27" s="3">
        <f t="shared" si="9"/>
        <v>9.375E-2</v>
      </c>
      <c r="K27" s="44">
        <f t="shared" si="10"/>
        <v>0.43025680096144797</v>
      </c>
      <c r="L27" s="47">
        <f t="shared" si="11"/>
        <v>4.7806311217938664E-2</v>
      </c>
      <c r="M27" s="12">
        <f>MMULT(B10:J10,L20:L28)/L27</f>
        <v>9.6882846371310318</v>
      </c>
    </row>
    <row r="28" spans="1:14" ht="15" thickBot="1" x14ac:dyDescent="0.35">
      <c r="A28" s="92" t="s">
        <v>10</v>
      </c>
      <c r="B28" s="93">
        <f t="shared" si="1"/>
        <v>5.5666003976143144E-2</v>
      </c>
      <c r="C28" s="93">
        <f t="shared" si="2"/>
        <v>2.5252525252525256E-2</v>
      </c>
      <c r="D28" s="93">
        <f t="shared" si="3"/>
        <v>3.8834951456310676E-2</v>
      </c>
      <c r="E28" s="93">
        <f t="shared" si="4"/>
        <v>1.2552301255230125E-2</v>
      </c>
      <c r="F28" s="94">
        <f t="shared" si="5"/>
        <v>2.4096385542168672E-2</v>
      </c>
      <c r="G28" s="93">
        <f t="shared" si="6"/>
        <v>1.9417475728155342E-2</v>
      </c>
      <c r="H28" s="93">
        <f t="shared" si="7"/>
        <v>2.3809523809523808E-2</v>
      </c>
      <c r="I28" s="93">
        <f t="shared" si="8"/>
        <v>1.6393442622950821E-2</v>
      </c>
      <c r="J28" s="93">
        <f t="shared" si="9"/>
        <v>3.125E-2</v>
      </c>
      <c r="K28" s="45">
        <f t="shared" si="10"/>
        <v>0.24727260964300782</v>
      </c>
      <c r="L28" s="48">
        <f t="shared" si="11"/>
        <v>2.7474734404778645E-2</v>
      </c>
      <c r="M28" s="13">
        <f>MMULT(B11:J11,L20:L28)/L28</f>
        <v>10.279958281313197</v>
      </c>
    </row>
    <row r="29" spans="1:14" ht="15" thickBot="1" x14ac:dyDescent="0.35">
      <c r="A29" s="95" t="s">
        <v>24</v>
      </c>
      <c r="B29" s="96">
        <f t="shared" ref="B29:J29" si="12">SUM(B20:B28)</f>
        <v>1</v>
      </c>
      <c r="C29" s="96">
        <f t="shared" si="12"/>
        <v>1.0000000000000002</v>
      </c>
      <c r="D29" s="96">
        <f t="shared" si="12"/>
        <v>0.99999999999999978</v>
      </c>
      <c r="E29" s="96">
        <f t="shared" si="12"/>
        <v>1</v>
      </c>
      <c r="F29" s="96">
        <f t="shared" si="12"/>
        <v>1</v>
      </c>
      <c r="G29" s="96">
        <f t="shared" si="12"/>
        <v>1.0000000000000002</v>
      </c>
      <c r="H29" s="96">
        <f t="shared" si="12"/>
        <v>1</v>
      </c>
      <c r="I29" s="96">
        <f t="shared" si="12"/>
        <v>1</v>
      </c>
      <c r="J29" s="97">
        <f t="shared" si="12"/>
        <v>1</v>
      </c>
      <c r="L29" s="40"/>
    </row>
    <row r="30" spans="1:14" x14ac:dyDescent="0.3">
      <c r="A30" s="67"/>
      <c r="B30" s="52"/>
      <c r="L30" s="14" t="s">
        <v>0</v>
      </c>
      <c r="M30" s="15">
        <v>9</v>
      </c>
      <c r="N30" s="1"/>
    </row>
    <row r="31" spans="1:14" x14ac:dyDescent="0.3">
      <c r="A31" s="52"/>
      <c r="B31" s="52"/>
      <c r="L31" s="16" t="s">
        <v>21</v>
      </c>
      <c r="M31" s="17">
        <f>(AVERAGE(M20:M28)-M30)/(M30-1)</f>
        <v>0.14731686769295349</v>
      </c>
    </row>
    <row r="32" spans="1:14" x14ac:dyDescent="0.3">
      <c r="L32" s="18" t="s">
        <v>23</v>
      </c>
      <c r="M32" s="19">
        <f>IF(M30=2,0,IF(M30=3,0.58,IF(M30=4,0.9,IF(M30=5,1.12,IF(M30=6,1.24,IF(M30=7,1.32,IF(M30=8,1.41,IF(M30=9,1.46,IF(M30=10,1.49,IF(M30=11,1.92,IF(M30=12,2.1)))))))))))</f>
        <v>1.46</v>
      </c>
    </row>
    <row r="33" spans="12:13" ht="15" thickBot="1" x14ac:dyDescent="0.35">
      <c r="L33" s="20" t="s">
        <v>22</v>
      </c>
      <c r="M33" s="21">
        <f>M31/M32</f>
        <v>0.10090196417325582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33"/>
  <sheetViews>
    <sheetView zoomScale="80" zoomScaleNormal="80" workbookViewId="0">
      <selection activeCell="N7" sqref="N7"/>
    </sheetView>
  </sheetViews>
  <sheetFormatPr defaultRowHeight="14.4" x14ac:dyDescent="0.3"/>
  <cols>
    <col min="1" max="1" width="11.88671875" customWidth="1"/>
    <col min="12" max="12" width="13.6640625" customWidth="1"/>
    <col min="13" max="13" width="25.33203125" customWidth="1"/>
    <col min="14" max="14" width="16.6640625" customWidth="1"/>
  </cols>
  <sheetData>
    <row r="1" spans="1:13" ht="15" thickBot="1" x14ac:dyDescent="0.35">
      <c r="A1" s="30" t="s">
        <v>16</v>
      </c>
      <c r="B1" s="30"/>
      <c r="C1" s="36"/>
      <c r="D1" s="36"/>
      <c r="E1" s="36"/>
      <c r="F1" s="36"/>
      <c r="G1" s="36"/>
      <c r="H1" s="32"/>
      <c r="I1" s="32"/>
    </row>
    <row r="2" spans="1:13" ht="15.6" x14ac:dyDescent="0.3">
      <c r="A2" s="49" t="s">
        <v>6</v>
      </c>
      <c r="B2" s="56" t="s">
        <v>1</v>
      </c>
      <c r="C2" s="57" t="s">
        <v>2</v>
      </c>
      <c r="D2" s="57" t="s">
        <v>3</v>
      </c>
      <c r="E2" s="57" t="s">
        <v>4</v>
      </c>
      <c r="F2" s="58" t="s">
        <v>5</v>
      </c>
      <c r="G2" s="56" t="s">
        <v>7</v>
      </c>
      <c r="H2" s="57" t="s">
        <v>8</v>
      </c>
      <c r="I2" s="57" t="s">
        <v>9</v>
      </c>
      <c r="J2" s="57" t="s">
        <v>10</v>
      </c>
      <c r="K2" s="58" t="s">
        <v>11</v>
      </c>
    </row>
    <row r="3" spans="1:13" ht="15.6" x14ac:dyDescent="0.3">
      <c r="A3" s="50" t="s">
        <v>1</v>
      </c>
      <c r="B3" s="29">
        <v>1</v>
      </c>
      <c r="C3" s="26">
        <v>7</v>
      </c>
      <c r="D3" s="26">
        <v>3</v>
      </c>
      <c r="E3" s="26">
        <v>2</v>
      </c>
      <c r="F3" s="55">
        <v>3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</row>
    <row r="4" spans="1:13" ht="15.6" x14ac:dyDescent="0.3">
      <c r="A4" s="50" t="s">
        <v>2</v>
      </c>
      <c r="B4" s="53">
        <f>1/C3</f>
        <v>0.14285714285714285</v>
      </c>
      <c r="C4" s="29">
        <v>1</v>
      </c>
      <c r="D4" s="26">
        <v>2</v>
      </c>
      <c r="E4" s="26">
        <v>3</v>
      </c>
      <c r="F4" s="26">
        <v>4</v>
      </c>
      <c r="G4" s="55">
        <v>5</v>
      </c>
      <c r="H4" s="55">
        <v>6</v>
      </c>
      <c r="I4" s="55">
        <v>5</v>
      </c>
      <c r="J4" s="55">
        <v>4</v>
      </c>
      <c r="K4" s="55">
        <v>3</v>
      </c>
    </row>
    <row r="5" spans="1:13" ht="15.6" x14ac:dyDescent="0.3">
      <c r="A5" s="50" t="s">
        <v>3</v>
      </c>
      <c r="B5" s="53">
        <f>1/D3</f>
        <v>0.33333333333333331</v>
      </c>
      <c r="C5" s="53">
        <f>1/D4</f>
        <v>0.5</v>
      </c>
      <c r="D5" s="29">
        <v>1</v>
      </c>
      <c r="E5" s="26">
        <v>2</v>
      </c>
      <c r="F5" s="26">
        <v>2</v>
      </c>
      <c r="G5" s="55">
        <v>4</v>
      </c>
      <c r="H5" s="55">
        <v>2</v>
      </c>
      <c r="I5" s="55">
        <v>2</v>
      </c>
      <c r="J5" s="55">
        <v>3</v>
      </c>
      <c r="K5" s="55">
        <v>4</v>
      </c>
    </row>
    <row r="6" spans="1:13" ht="15.6" x14ac:dyDescent="0.3">
      <c r="A6" s="50" t="s">
        <v>4</v>
      </c>
      <c r="B6" s="53">
        <f>1/E3</f>
        <v>0.5</v>
      </c>
      <c r="C6" s="53">
        <f>1/E4</f>
        <v>0.33333333333333331</v>
      </c>
      <c r="D6" s="53">
        <f>1/E5</f>
        <v>0.5</v>
      </c>
      <c r="E6" s="29">
        <v>1</v>
      </c>
      <c r="F6" s="26">
        <v>2</v>
      </c>
      <c r="G6" s="55">
        <v>2</v>
      </c>
      <c r="H6" s="55">
        <v>3</v>
      </c>
      <c r="I6" s="55">
        <v>2</v>
      </c>
      <c r="J6" s="55">
        <v>3</v>
      </c>
      <c r="K6" s="55">
        <v>3</v>
      </c>
    </row>
    <row r="7" spans="1:13" ht="15.6" x14ac:dyDescent="0.3">
      <c r="A7" s="50" t="s">
        <v>5</v>
      </c>
      <c r="B7" s="53">
        <f>1/F3</f>
        <v>0.33333333333333331</v>
      </c>
      <c r="C7" s="53">
        <f>1/F4</f>
        <v>0.25</v>
      </c>
      <c r="D7" s="53">
        <f>1/F5</f>
        <v>0.5</v>
      </c>
      <c r="E7" s="53">
        <f>1/F6</f>
        <v>0.5</v>
      </c>
      <c r="F7" s="29">
        <v>1</v>
      </c>
      <c r="G7" s="55">
        <v>2</v>
      </c>
      <c r="H7" s="55">
        <v>2</v>
      </c>
      <c r="I7" s="55">
        <v>2</v>
      </c>
      <c r="J7" s="55">
        <v>3</v>
      </c>
      <c r="K7" s="55">
        <v>3</v>
      </c>
    </row>
    <row r="8" spans="1:13" ht="15.6" x14ac:dyDescent="0.3">
      <c r="A8" s="50" t="s">
        <v>7</v>
      </c>
      <c r="B8" s="53">
        <f>1/G3</f>
        <v>0.5</v>
      </c>
      <c r="C8" s="54">
        <f>1/G4</f>
        <v>0.2</v>
      </c>
      <c r="D8" s="54">
        <f>1/G5</f>
        <v>0.25</v>
      </c>
      <c r="E8" s="54">
        <f>1/G6</f>
        <v>0.5</v>
      </c>
      <c r="F8" s="54">
        <f>1/G7</f>
        <v>0.5</v>
      </c>
      <c r="G8" s="59">
        <v>1</v>
      </c>
      <c r="H8" s="55">
        <v>3</v>
      </c>
      <c r="I8" s="55">
        <v>2</v>
      </c>
      <c r="J8" s="55">
        <v>3</v>
      </c>
      <c r="K8" s="55">
        <v>2</v>
      </c>
    </row>
    <row r="9" spans="1:13" ht="15.6" x14ac:dyDescent="0.3">
      <c r="A9" s="50" t="s">
        <v>8</v>
      </c>
      <c r="B9" s="53">
        <f>1/H3</f>
        <v>0.33333333333333331</v>
      </c>
      <c r="C9" s="53">
        <f>1/H4</f>
        <v>0.16666666666666666</v>
      </c>
      <c r="D9" s="53">
        <f>1/H5</f>
        <v>0.5</v>
      </c>
      <c r="E9" s="53">
        <f>1/H6</f>
        <v>0.33333333333333331</v>
      </c>
      <c r="F9" s="53">
        <f>1/H7</f>
        <v>0.5</v>
      </c>
      <c r="G9" s="53">
        <f>1/H8</f>
        <v>0.33333333333333331</v>
      </c>
      <c r="H9" s="59">
        <v>1</v>
      </c>
      <c r="I9" s="55">
        <v>2</v>
      </c>
      <c r="J9" s="55">
        <v>2</v>
      </c>
      <c r="K9" s="55">
        <v>2</v>
      </c>
    </row>
    <row r="10" spans="1:13" ht="15.6" x14ac:dyDescent="0.3">
      <c r="A10" s="50" t="s">
        <v>9</v>
      </c>
      <c r="B10" s="53">
        <f>1/I3</f>
        <v>0.25</v>
      </c>
      <c r="C10" s="53">
        <f>1/I4</f>
        <v>0.2</v>
      </c>
      <c r="D10" s="53">
        <f>1/I5</f>
        <v>0.5</v>
      </c>
      <c r="E10" s="53">
        <f>1/I6</f>
        <v>0.5</v>
      </c>
      <c r="F10" s="53">
        <f>1/I7</f>
        <v>0.5</v>
      </c>
      <c r="G10" s="53">
        <f>1/I8</f>
        <v>0.5</v>
      </c>
      <c r="H10" s="53">
        <f>1/I9</f>
        <v>0.5</v>
      </c>
      <c r="I10" s="60">
        <v>1</v>
      </c>
      <c r="J10" s="55">
        <v>3</v>
      </c>
      <c r="K10" s="55">
        <v>2</v>
      </c>
    </row>
    <row r="11" spans="1:13" ht="15.6" x14ac:dyDescent="0.3">
      <c r="A11" s="50" t="s">
        <v>10</v>
      </c>
      <c r="B11" s="53">
        <f>1/J3</f>
        <v>0.2</v>
      </c>
      <c r="C11" s="53">
        <f>1/J4</f>
        <v>0.25</v>
      </c>
      <c r="D11" s="53">
        <f>1/J5</f>
        <v>0.33333333333333331</v>
      </c>
      <c r="E11" s="53">
        <f>1/J6</f>
        <v>0.33333333333333331</v>
      </c>
      <c r="F11" s="54">
        <f>1/J7</f>
        <v>0.33333333333333331</v>
      </c>
      <c r="G11" s="62">
        <f>1/J8</f>
        <v>0.33333333333333331</v>
      </c>
      <c r="H11" s="62">
        <f>1/J9</f>
        <v>0.5</v>
      </c>
      <c r="I11" s="63">
        <f>1/J10</f>
        <v>0.33333333333333331</v>
      </c>
      <c r="J11" s="61">
        <v>1</v>
      </c>
      <c r="K11" s="26">
        <v>2</v>
      </c>
      <c r="L11" s="52"/>
      <c r="M11" s="52"/>
    </row>
    <row r="12" spans="1:13" ht="16.2" thickBot="1" x14ac:dyDescent="0.35">
      <c r="A12" s="50" t="s">
        <v>11</v>
      </c>
      <c r="B12" s="53">
        <f>1/K3</f>
        <v>0.16666666666666666</v>
      </c>
      <c r="C12" s="53">
        <f>1/K4</f>
        <v>0.33333333333333331</v>
      </c>
      <c r="D12" s="53">
        <f>1/K5</f>
        <v>0.25</v>
      </c>
      <c r="E12" s="53">
        <f>1/K6</f>
        <v>0.33333333333333331</v>
      </c>
      <c r="F12" s="54">
        <f>1/K7</f>
        <v>0.33333333333333331</v>
      </c>
      <c r="G12" s="62">
        <f>1/K8</f>
        <v>0.5</v>
      </c>
      <c r="H12" s="62">
        <f>1/K9</f>
        <v>0.5</v>
      </c>
      <c r="I12" s="63">
        <f>1/K10</f>
        <v>0.5</v>
      </c>
      <c r="J12" s="64">
        <f>1/K11</f>
        <v>0.5</v>
      </c>
      <c r="K12" s="61">
        <v>1</v>
      </c>
      <c r="L12" s="52"/>
      <c r="M12" s="52"/>
    </row>
    <row r="13" spans="1:13" ht="15" thickBot="1" x14ac:dyDescent="0.35">
      <c r="A13" s="5" t="s">
        <v>17</v>
      </c>
      <c r="B13" s="6">
        <f t="shared" ref="B13:K13" si="0">SUM(B3:B12)</f>
        <v>3.7595238095238095</v>
      </c>
      <c r="C13" s="7">
        <f t="shared" si="0"/>
        <v>10.233333333333333</v>
      </c>
      <c r="D13" s="7">
        <f t="shared" si="0"/>
        <v>8.8333333333333339</v>
      </c>
      <c r="E13" s="6">
        <f t="shared" si="0"/>
        <v>10.500000000000002</v>
      </c>
      <c r="F13" s="7">
        <f t="shared" si="0"/>
        <v>14.166666666666668</v>
      </c>
      <c r="G13" s="7">
        <f t="shared" si="0"/>
        <v>17.666666666666664</v>
      </c>
      <c r="H13" s="6">
        <f t="shared" si="0"/>
        <v>21.5</v>
      </c>
      <c r="I13" s="7">
        <f t="shared" si="0"/>
        <v>20.833333333333332</v>
      </c>
      <c r="J13" s="7">
        <f t="shared" si="0"/>
        <v>27.5</v>
      </c>
      <c r="K13" s="6">
        <f t="shared" si="0"/>
        <v>28</v>
      </c>
    </row>
    <row r="14" spans="1:13" x14ac:dyDescent="0.3">
      <c r="A14" s="30"/>
      <c r="B14" s="31"/>
      <c r="C14" s="31"/>
      <c r="D14" s="31"/>
      <c r="E14" s="31"/>
      <c r="F14" s="31"/>
      <c r="G14" s="32"/>
      <c r="H14" s="32"/>
      <c r="I14" s="32"/>
    </row>
    <row r="15" spans="1:13" ht="219" customHeight="1" x14ac:dyDescent="0.3">
      <c r="A15" s="30"/>
      <c r="B15" s="31"/>
      <c r="C15" s="31"/>
      <c r="D15" s="31"/>
      <c r="E15" s="31"/>
      <c r="F15" s="31"/>
      <c r="G15" s="32"/>
      <c r="H15" s="32"/>
      <c r="I15" s="32"/>
    </row>
    <row r="16" spans="1:13" x14ac:dyDescent="0.3">
      <c r="G16" s="32"/>
      <c r="H16" s="32"/>
      <c r="I16" s="32"/>
    </row>
    <row r="17" spans="1:15" ht="15" thickBot="1" x14ac:dyDescent="0.35">
      <c r="A17" s="2" t="s">
        <v>26</v>
      </c>
      <c r="B17" s="2"/>
    </row>
    <row r="18" spans="1:15" ht="29.4" thickBot="1" x14ac:dyDescent="0.35">
      <c r="A18" s="73" t="s">
        <v>25</v>
      </c>
      <c r="B18" s="74" t="s">
        <v>1</v>
      </c>
      <c r="C18" s="74" t="s">
        <v>2</v>
      </c>
      <c r="D18" s="74" t="s">
        <v>3</v>
      </c>
      <c r="E18" s="74" t="s">
        <v>4</v>
      </c>
      <c r="F18" s="75" t="s">
        <v>5</v>
      </c>
      <c r="G18" s="74" t="s">
        <v>7</v>
      </c>
      <c r="H18" s="74" t="s">
        <v>8</v>
      </c>
      <c r="I18" s="74" t="s">
        <v>9</v>
      </c>
      <c r="J18" s="74" t="s">
        <v>10</v>
      </c>
      <c r="K18" s="76" t="s">
        <v>11</v>
      </c>
      <c r="L18" s="66" t="s">
        <v>20</v>
      </c>
      <c r="M18" s="110" t="s">
        <v>18</v>
      </c>
      <c r="N18" s="111" t="s">
        <v>19</v>
      </c>
    </row>
    <row r="19" spans="1:15" x14ac:dyDescent="0.3">
      <c r="A19" s="68" t="s">
        <v>1</v>
      </c>
      <c r="B19" s="69">
        <f t="shared" ref="B19:B28" si="1">$B3/B$13</f>
        <v>0.26599113362887905</v>
      </c>
      <c r="C19" s="69">
        <f t="shared" ref="C19:C28" si="2">$C3/C$13</f>
        <v>0.68403908794788282</v>
      </c>
      <c r="D19" s="69">
        <f t="shared" ref="D19:D28" si="3">$D3/D$13</f>
        <v>0.33962264150943394</v>
      </c>
      <c r="E19" s="69">
        <f t="shared" ref="E19:E28" si="4">$E3/E$13</f>
        <v>0.19047619047619044</v>
      </c>
      <c r="F19" s="70">
        <f t="shared" ref="F19:F28" si="5">$F3/F$13</f>
        <v>0.21176470588235291</v>
      </c>
      <c r="G19" s="69">
        <f t="shared" ref="G19:G28" si="6">$G3/G$13</f>
        <v>0.11320754716981134</v>
      </c>
      <c r="H19" s="69">
        <f t="shared" ref="H19:H28" si="7">$H3/H$13</f>
        <v>0.13953488372093023</v>
      </c>
      <c r="I19" s="69">
        <f t="shared" ref="I19:I28" si="8">$I3/I$13</f>
        <v>0.192</v>
      </c>
      <c r="J19" s="69">
        <f t="shared" ref="J19:J28" si="9">$J3/J$13</f>
        <v>0.18181818181818182</v>
      </c>
      <c r="K19" s="71">
        <f t="shared" ref="K19:K28" si="10">$K3/K$13</f>
        <v>0.21428571428571427</v>
      </c>
      <c r="L19" s="72">
        <f t="shared" ref="L19:L28" si="11">SUM(B19:K19)</f>
        <v>2.532740086439377</v>
      </c>
      <c r="M19" s="46">
        <f t="shared" ref="M19:M28" si="12">AVERAGE(L19/10)</f>
        <v>0.25327400864393768</v>
      </c>
      <c r="N19" s="11">
        <f>MMULT(B3:K3,M19:M28)/M19</f>
        <v>13.09358481539507</v>
      </c>
    </row>
    <row r="20" spans="1:15" x14ac:dyDescent="0.3">
      <c r="A20" s="8" t="s">
        <v>2</v>
      </c>
      <c r="B20" s="3">
        <f t="shared" si="1"/>
        <v>3.7998733375554143E-2</v>
      </c>
      <c r="C20" s="3">
        <f t="shared" si="2"/>
        <v>9.7719869706840393E-2</v>
      </c>
      <c r="D20" s="3">
        <f t="shared" si="3"/>
        <v>0.22641509433962262</v>
      </c>
      <c r="E20" s="3">
        <f t="shared" si="4"/>
        <v>0.28571428571428564</v>
      </c>
      <c r="F20" s="41">
        <f t="shared" si="5"/>
        <v>0.28235294117647058</v>
      </c>
      <c r="G20" s="3">
        <f t="shared" si="6"/>
        <v>0.28301886792452835</v>
      </c>
      <c r="H20" s="3">
        <f t="shared" si="7"/>
        <v>0.27906976744186046</v>
      </c>
      <c r="I20" s="3">
        <f t="shared" si="8"/>
        <v>0.24000000000000002</v>
      </c>
      <c r="J20" s="3">
        <f t="shared" si="9"/>
        <v>0.14545454545454545</v>
      </c>
      <c r="K20" s="4">
        <f t="shared" si="10"/>
        <v>0.10714285714285714</v>
      </c>
      <c r="L20" s="44">
        <f t="shared" si="11"/>
        <v>1.984886962276565</v>
      </c>
      <c r="M20" s="47">
        <f t="shared" si="12"/>
        <v>0.1984886962276565</v>
      </c>
      <c r="N20" s="12">
        <f>MMULT(B4:K4,M19:M28)/M20</f>
        <v>11.47343248539611</v>
      </c>
    </row>
    <row r="21" spans="1:15" x14ac:dyDescent="0.3">
      <c r="A21" s="8" t="s">
        <v>3</v>
      </c>
      <c r="B21" s="3">
        <f t="shared" si="1"/>
        <v>8.8663711209626336E-2</v>
      </c>
      <c r="C21" s="3">
        <f t="shared" si="2"/>
        <v>4.8859934853420196E-2</v>
      </c>
      <c r="D21" s="3">
        <f t="shared" si="3"/>
        <v>0.11320754716981131</v>
      </c>
      <c r="E21" s="3">
        <f t="shared" si="4"/>
        <v>0.19047619047619044</v>
      </c>
      <c r="F21" s="41">
        <f t="shared" si="5"/>
        <v>0.14117647058823529</v>
      </c>
      <c r="G21" s="3">
        <f t="shared" si="6"/>
        <v>0.22641509433962267</v>
      </c>
      <c r="H21" s="3">
        <f t="shared" si="7"/>
        <v>9.3023255813953487E-2</v>
      </c>
      <c r="I21" s="3">
        <f t="shared" si="8"/>
        <v>9.6000000000000002E-2</v>
      </c>
      <c r="J21" s="3">
        <f t="shared" si="9"/>
        <v>0.10909090909090909</v>
      </c>
      <c r="K21" s="4">
        <f t="shared" si="10"/>
        <v>0.14285714285714285</v>
      </c>
      <c r="L21" s="44">
        <f t="shared" si="11"/>
        <v>1.2497702563989117</v>
      </c>
      <c r="M21" s="47">
        <f t="shared" si="12"/>
        <v>0.12497702563989117</v>
      </c>
      <c r="N21" s="12">
        <f>MMULT(B5:K5,M19:M28)/M21</f>
        <v>11.154785614865323</v>
      </c>
    </row>
    <row r="22" spans="1:15" x14ac:dyDescent="0.3">
      <c r="A22" s="8" t="s">
        <v>4</v>
      </c>
      <c r="B22" s="3">
        <f t="shared" si="1"/>
        <v>0.13299556681443953</v>
      </c>
      <c r="C22" s="3">
        <f t="shared" si="2"/>
        <v>3.2573289902280131E-2</v>
      </c>
      <c r="D22" s="3">
        <f t="shared" si="3"/>
        <v>5.6603773584905655E-2</v>
      </c>
      <c r="E22" s="3">
        <f t="shared" si="4"/>
        <v>9.5238095238095219E-2</v>
      </c>
      <c r="F22" s="41">
        <f t="shared" si="5"/>
        <v>0.14117647058823529</v>
      </c>
      <c r="G22" s="3">
        <f t="shared" si="6"/>
        <v>0.11320754716981134</v>
      </c>
      <c r="H22" s="3">
        <f t="shared" si="7"/>
        <v>0.13953488372093023</v>
      </c>
      <c r="I22" s="3">
        <f t="shared" si="8"/>
        <v>9.6000000000000002E-2</v>
      </c>
      <c r="J22" s="3">
        <f t="shared" si="9"/>
        <v>0.10909090909090909</v>
      </c>
      <c r="K22" s="4">
        <f t="shared" si="10"/>
        <v>0.10714285714285714</v>
      </c>
      <c r="L22" s="44">
        <f t="shared" si="11"/>
        <v>1.0235633932524637</v>
      </c>
      <c r="M22" s="46">
        <f t="shared" si="12"/>
        <v>0.10235633932524638</v>
      </c>
      <c r="N22" s="11">
        <f>MMULT(B6:K6,M19:M28)/M22</f>
        <v>10.898345542714322</v>
      </c>
    </row>
    <row r="23" spans="1:15" x14ac:dyDescent="0.3">
      <c r="A23" s="8" t="s">
        <v>5</v>
      </c>
      <c r="B23" s="3">
        <f t="shared" si="1"/>
        <v>8.8663711209626336E-2</v>
      </c>
      <c r="C23" s="3">
        <f t="shared" si="2"/>
        <v>2.4429967426710098E-2</v>
      </c>
      <c r="D23" s="3">
        <f t="shared" si="3"/>
        <v>5.6603773584905655E-2</v>
      </c>
      <c r="E23" s="3">
        <f t="shared" si="4"/>
        <v>4.7619047619047609E-2</v>
      </c>
      <c r="F23" s="41">
        <f t="shared" si="5"/>
        <v>7.0588235294117646E-2</v>
      </c>
      <c r="G23" s="3">
        <f t="shared" si="6"/>
        <v>0.11320754716981134</v>
      </c>
      <c r="H23" s="3">
        <f t="shared" si="7"/>
        <v>9.3023255813953487E-2</v>
      </c>
      <c r="I23" s="3">
        <f t="shared" si="8"/>
        <v>9.6000000000000002E-2</v>
      </c>
      <c r="J23" s="3">
        <f t="shared" si="9"/>
        <v>0.10909090909090909</v>
      </c>
      <c r="K23" s="4">
        <f t="shared" si="10"/>
        <v>0.10714285714285714</v>
      </c>
      <c r="L23" s="44">
        <f t="shared" si="11"/>
        <v>0.80636930435193843</v>
      </c>
      <c r="M23" s="47">
        <f t="shared" si="12"/>
        <v>8.0636930435193849E-2</v>
      </c>
      <c r="N23" s="12">
        <f>MMULT(B7:K7,M19:M28)/M23</f>
        <v>10.808120083686132</v>
      </c>
    </row>
    <row r="24" spans="1:15" x14ac:dyDescent="0.3">
      <c r="A24" s="8" t="s">
        <v>7</v>
      </c>
      <c r="B24" s="3">
        <f t="shared" si="1"/>
        <v>0.13299556681443953</v>
      </c>
      <c r="C24" s="3">
        <f t="shared" si="2"/>
        <v>1.954397394136808E-2</v>
      </c>
      <c r="D24" s="3">
        <f t="shared" si="3"/>
        <v>2.8301886792452827E-2</v>
      </c>
      <c r="E24" s="3">
        <f t="shared" si="4"/>
        <v>4.7619047619047609E-2</v>
      </c>
      <c r="F24" s="41">
        <f t="shared" si="5"/>
        <v>3.5294117647058823E-2</v>
      </c>
      <c r="G24" s="3">
        <f t="shared" si="6"/>
        <v>5.6603773584905669E-2</v>
      </c>
      <c r="H24" s="3">
        <f t="shared" si="7"/>
        <v>0.13953488372093023</v>
      </c>
      <c r="I24" s="3">
        <f t="shared" si="8"/>
        <v>9.6000000000000002E-2</v>
      </c>
      <c r="J24" s="3">
        <f t="shared" si="9"/>
        <v>0.10909090909090909</v>
      </c>
      <c r="K24" s="4">
        <f t="shared" si="10"/>
        <v>7.1428571428571425E-2</v>
      </c>
      <c r="L24" s="44">
        <f t="shared" si="11"/>
        <v>0.73641273063968327</v>
      </c>
      <c r="M24" s="47">
        <f t="shared" si="12"/>
        <v>7.3641273063968324E-2</v>
      </c>
      <c r="N24" s="12">
        <f>MMULT(B8:K8,M19:M28)/M24</f>
        <v>10.633125142229161</v>
      </c>
    </row>
    <row r="25" spans="1:15" x14ac:dyDescent="0.3">
      <c r="A25" s="8" t="s">
        <v>8</v>
      </c>
      <c r="B25" s="3">
        <f t="shared" si="1"/>
        <v>8.8663711209626336E-2</v>
      </c>
      <c r="C25" s="3">
        <f t="shared" si="2"/>
        <v>1.6286644951140065E-2</v>
      </c>
      <c r="D25" s="3">
        <f t="shared" si="3"/>
        <v>5.6603773584905655E-2</v>
      </c>
      <c r="E25" s="3">
        <f t="shared" si="4"/>
        <v>3.1746031746031737E-2</v>
      </c>
      <c r="F25" s="41">
        <f t="shared" si="5"/>
        <v>3.5294117647058823E-2</v>
      </c>
      <c r="G25" s="3">
        <f t="shared" si="6"/>
        <v>1.886792452830189E-2</v>
      </c>
      <c r="H25" s="3">
        <f t="shared" si="7"/>
        <v>4.6511627906976744E-2</v>
      </c>
      <c r="I25" s="3">
        <f t="shared" si="8"/>
        <v>9.6000000000000002E-2</v>
      </c>
      <c r="J25" s="3">
        <f t="shared" si="9"/>
        <v>7.2727272727272724E-2</v>
      </c>
      <c r="K25" s="4">
        <f t="shared" si="10"/>
        <v>7.1428571428571425E-2</v>
      </c>
      <c r="L25" s="44">
        <f t="shared" si="11"/>
        <v>0.53412967572988534</v>
      </c>
      <c r="M25" s="46">
        <f t="shared" si="12"/>
        <v>5.3412967572988537E-2</v>
      </c>
      <c r="N25" s="11">
        <f>MMULT(B9:K9,M19:M28)/M25</f>
        <v>10.462205694615363</v>
      </c>
    </row>
    <row r="26" spans="1:15" x14ac:dyDescent="0.3">
      <c r="A26" s="8" t="s">
        <v>9</v>
      </c>
      <c r="B26" s="3">
        <f t="shared" si="1"/>
        <v>6.6497783407219763E-2</v>
      </c>
      <c r="C26" s="3">
        <f t="shared" si="2"/>
        <v>1.954397394136808E-2</v>
      </c>
      <c r="D26" s="3">
        <f t="shared" si="3"/>
        <v>5.6603773584905655E-2</v>
      </c>
      <c r="E26" s="3">
        <f t="shared" si="4"/>
        <v>4.7619047619047609E-2</v>
      </c>
      <c r="F26" s="41">
        <f t="shared" si="5"/>
        <v>3.5294117647058823E-2</v>
      </c>
      <c r="G26" s="3">
        <f t="shared" si="6"/>
        <v>2.8301886792452834E-2</v>
      </c>
      <c r="H26" s="3">
        <f t="shared" si="7"/>
        <v>2.3255813953488372E-2</v>
      </c>
      <c r="I26" s="3">
        <f t="shared" si="8"/>
        <v>4.8000000000000001E-2</v>
      </c>
      <c r="J26" s="3">
        <f t="shared" si="9"/>
        <v>0.10909090909090909</v>
      </c>
      <c r="K26" s="4">
        <f t="shared" si="10"/>
        <v>7.1428571428571425E-2</v>
      </c>
      <c r="L26" s="44">
        <f t="shared" si="11"/>
        <v>0.50563587746502159</v>
      </c>
      <c r="M26" s="47">
        <f t="shared" si="12"/>
        <v>5.0563587746502159E-2</v>
      </c>
      <c r="N26" s="12">
        <f>MMULT(B10:K10,M19:M28)/M26</f>
        <v>10.482760555236558</v>
      </c>
    </row>
    <row r="27" spans="1:15" x14ac:dyDescent="0.3">
      <c r="A27" s="8" t="s">
        <v>10</v>
      </c>
      <c r="B27" s="3">
        <f t="shared" si="1"/>
        <v>5.3198226725775809E-2</v>
      </c>
      <c r="C27" s="3">
        <f t="shared" si="2"/>
        <v>2.4429967426710098E-2</v>
      </c>
      <c r="D27" s="3">
        <f t="shared" si="3"/>
        <v>3.7735849056603772E-2</v>
      </c>
      <c r="E27" s="3">
        <f t="shared" si="4"/>
        <v>3.1746031746031737E-2</v>
      </c>
      <c r="F27" s="41">
        <f t="shared" si="5"/>
        <v>2.3529411764705879E-2</v>
      </c>
      <c r="G27" s="3">
        <f t="shared" si="6"/>
        <v>1.886792452830189E-2</v>
      </c>
      <c r="H27" s="3">
        <f t="shared" si="7"/>
        <v>2.3255813953488372E-2</v>
      </c>
      <c r="I27" s="3">
        <f t="shared" si="8"/>
        <v>1.6E-2</v>
      </c>
      <c r="J27" s="3">
        <f t="shared" si="9"/>
        <v>3.6363636363636362E-2</v>
      </c>
      <c r="K27" s="4">
        <f t="shared" si="10"/>
        <v>7.1428571428571425E-2</v>
      </c>
      <c r="L27" s="44">
        <f t="shared" si="11"/>
        <v>0.3365554329938254</v>
      </c>
      <c r="M27" s="47">
        <f t="shared" si="12"/>
        <v>3.3655543299382543E-2</v>
      </c>
      <c r="N27" s="12">
        <f>MMULT(B11:K11,M19:M28)/M27</f>
        <v>10.776371700179887</v>
      </c>
    </row>
    <row r="28" spans="1:15" ht="15" thickBot="1" x14ac:dyDescent="0.35">
      <c r="A28" s="92" t="s">
        <v>11</v>
      </c>
      <c r="B28" s="93">
        <f t="shared" si="1"/>
        <v>4.4331855604813168E-2</v>
      </c>
      <c r="C28" s="93">
        <f t="shared" si="2"/>
        <v>3.2573289902280131E-2</v>
      </c>
      <c r="D28" s="93">
        <f t="shared" si="3"/>
        <v>2.8301886792452827E-2</v>
      </c>
      <c r="E28" s="93">
        <f t="shared" si="4"/>
        <v>3.1746031746031737E-2</v>
      </c>
      <c r="F28" s="94">
        <f t="shared" si="5"/>
        <v>2.3529411764705879E-2</v>
      </c>
      <c r="G28" s="93">
        <f t="shared" si="6"/>
        <v>2.8301886792452834E-2</v>
      </c>
      <c r="H28" s="93">
        <f t="shared" si="7"/>
        <v>2.3255813953488372E-2</v>
      </c>
      <c r="I28" s="93">
        <f t="shared" si="8"/>
        <v>2.4E-2</v>
      </c>
      <c r="J28" s="93">
        <f t="shared" si="9"/>
        <v>1.8181818181818181E-2</v>
      </c>
      <c r="K28" s="115">
        <f t="shared" si="10"/>
        <v>3.5714285714285712E-2</v>
      </c>
      <c r="L28" s="45">
        <f t="shared" si="11"/>
        <v>0.28993628045232878</v>
      </c>
      <c r="M28" s="77">
        <f t="shared" si="12"/>
        <v>2.8993628045232877E-2</v>
      </c>
      <c r="N28" s="78">
        <f>MMULT(B12:K12,M19:M28)/M28</f>
        <v>11.562801311962852</v>
      </c>
    </row>
    <row r="29" spans="1:15" ht="15" thickBot="1" x14ac:dyDescent="0.35">
      <c r="A29" s="95" t="s">
        <v>24</v>
      </c>
      <c r="B29" s="96">
        <f t="shared" ref="B29:K29" si="13">SUM(B19:B28)</f>
        <v>0.99999999999999989</v>
      </c>
      <c r="C29" s="96">
        <f t="shared" si="13"/>
        <v>1.0000000000000002</v>
      </c>
      <c r="D29" s="96">
        <f t="shared" si="13"/>
        <v>0.99999999999999989</v>
      </c>
      <c r="E29" s="96">
        <f t="shared" si="13"/>
        <v>0.99999999999999967</v>
      </c>
      <c r="F29" s="96">
        <f t="shared" si="13"/>
        <v>0.99999999999999989</v>
      </c>
      <c r="G29" s="96">
        <f t="shared" si="13"/>
        <v>1</v>
      </c>
      <c r="H29" s="96">
        <f t="shared" si="13"/>
        <v>1</v>
      </c>
      <c r="I29" s="96">
        <f t="shared" si="13"/>
        <v>1</v>
      </c>
      <c r="J29" s="96">
        <f t="shared" si="13"/>
        <v>1</v>
      </c>
      <c r="K29" s="97">
        <f t="shared" si="13"/>
        <v>0.99999999999999978</v>
      </c>
    </row>
    <row r="30" spans="1:15" x14ac:dyDescent="0.3">
      <c r="A30" s="67"/>
      <c r="B30" s="52"/>
      <c r="M30" s="14" t="s">
        <v>0</v>
      </c>
      <c r="N30" s="15">
        <v>10</v>
      </c>
      <c r="O30" s="1"/>
    </row>
    <row r="31" spans="1:15" x14ac:dyDescent="0.3">
      <c r="A31" s="52"/>
      <c r="B31" s="52"/>
      <c r="M31" s="16" t="s">
        <v>21</v>
      </c>
      <c r="N31" s="17">
        <f>(AVERAGE(N19:N28)-N30)/(N30-1)</f>
        <v>0.12606147718089744</v>
      </c>
    </row>
    <row r="32" spans="1:15" x14ac:dyDescent="0.3">
      <c r="M32" s="18" t="s">
        <v>23</v>
      </c>
      <c r="N32" s="19">
        <f>IF(N30=2,0,IF(N30=3,0.58,IF(N30=4,0.9,IF(N30=5,1.12,IF(N30=6,1.24,IF(N30=7,1.32,IF(N30=8,1.41,IF(N30=9,1.46,IF(N30=10,1.49,IF(N30=11,1.92,IF(N30=12,2.1)))))))))))</f>
        <v>1.49</v>
      </c>
    </row>
    <row r="33" spans="13:14" ht="15" thickBot="1" x14ac:dyDescent="0.35">
      <c r="M33" s="20" t="s">
        <v>22</v>
      </c>
      <c r="N33" s="21">
        <f>N31/N32</f>
        <v>8.4605018242213045E-2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35"/>
  <sheetViews>
    <sheetView zoomScale="80" zoomScaleNormal="80" workbookViewId="0">
      <selection activeCell="O3" sqref="O3"/>
    </sheetView>
  </sheetViews>
  <sheetFormatPr defaultRowHeight="14.4" x14ac:dyDescent="0.3"/>
  <cols>
    <col min="1" max="1" width="12.33203125" customWidth="1"/>
    <col min="13" max="13" width="11.44140625" customWidth="1"/>
    <col min="14" max="14" width="25.109375" customWidth="1"/>
    <col min="15" max="15" width="18.6640625" customWidth="1"/>
  </cols>
  <sheetData>
    <row r="1" spans="1:14" ht="15" thickBot="1" x14ac:dyDescent="0.35">
      <c r="A1" s="30" t="s">
        <v>16</v>
      </c>
      <c r="B1" s="30"/>
      <c r="C1" s="36"/>
      <c r="D1" s="36"/>
      <c r="E1" s="36"/>
      <c r="F1" s="36"/>
      <c r="G1" s="36"/>
      <c r="H1" s="32"/>
      <c r="I1" s="32"/>
    </row>
    <row r="2" spans="1:14" ht="15.6" x14ac:dyDescent="0.3">
      <c r="A2" s="49" t="s">
        <v>6</v>
      </c>
      <c r="B2" s="56" t="s">
        <v>1</v>
      </c>
      <c r="C2" s="57" t="s">
        <v>2</v>
      </c>
      <c r="D2" s="57" t="s">
        <v>3</v>
      </c>
      <c r="E2" s="57" t="s">
        <v>4</v>
      </c>
      <c r="F2" s="58" t="s">
        <v>5</v>
      </c>
      <c r="G2" s="56" t="s">
        <v>7</v>
      </c>
      <c r="H2" s="57" t="s">
        <v>8</v>
      </c>
      <c r="I2" s="57" t="s">
        <v>9</v>
      </c>
      <c r="J2" s="57" t="s">
        <v>10</v>
      </c>
      <c r="K2" s="58" t="s">
        <v>11</v>
      </c>
      <c r="L2" s="56" t="s">
        <v>12</v>
      </c>
    </row>
    <row r="3" spans="1:14" ht="15.6" x14ac:dyDescent="0.3">
      <c r="A3" s="50" t="s">
        <v>1</v>
      </c>
      <c r="B3" s="29">
        <v>1</v>
      </c>
      <c r="C3" s="26">
        <v>7</v>
      </c>
      <c r="D3" s="26">
        <v>3</v>
      </c>
      <c r="E3" s="26">
        <v>2</v>
      </c>
      <c r="F3" s="55">
        <v>3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</row>
    <row r="4" spans="1:14" ht="15.6" x14ac:dyDescent="0.3">
      <c r="A4" s="50" t="s">
        <v>2</v>
      </c>
      <c r="B4" s="53">
        <f>1/C3</f>
        <v>0.14285714285714285</v>
      </c>
      <c r="C4" s="29">
        <v>1</v>
      </c>
      <c r="D4" s="26">
        <v>2</v>
      </c>
      <c r="E4" s="26">
        <v>3</v>
      </c>
      <c r="F4" s="26">
        <v>4</v>
      </c>
      <c r="G4" s="55">
        <v>5</v>
      </c>
      <c r="H4" s="55">
        <v>6</v>
      </c>
      <c r="I4" s="55">
        <v>5</v>
      </c>
      <c r="J4" s="55">
        <v>4</v>
      </c>
      <c r="K4" s="55">
        <v>3</v>
      </c>
      <c r="L4" s="55">
        <v>2</v>
      </c>
    </row>
    <row r="5" spans="1:14" ht="15.6" x14ac:dyDescent="0.3">
      <c r="A5" s="50" t="s">
        <v>3</v>
      </c>
      <c r="B5" s="53">
        <f>1/D3</f>
        <v>0.33333333333333331</v>
      </c>
      <c r="C5" s="53">
        <f>1/D4</f>
        <v>0.5</v>
      </c>
      <c r="D5" s="29">
        <v>1</v>
      </c>
      <c r="E5" s="26">
        <v>2</v>
      </c>
      <c r="F5" s="26">
        <v>2</v>
      </c>
      <c r="G5" s="55">
        <v>4</v>
      </c>
      <c r="H5" s="55">
        <v>2</v>
      </c>
      <c r="I5" s="55">
        <v>2</v>
      </c>
      <c r="J5" s="55">
        <v>3</v>
      </c>
      <c r="K5" s="55">
        <v>4</v>
      </c>
      <c r="L5" s="55">
        <v>2</v>
      </c>
    </row>
    <row r="6" spans="1:14" ht="15.6" x14ac:dyDescent="0.3">
      <c r="A6" s="50" t="s">
        <v>4</v>
      </c>
      <c r="B6" s="53">
        <f>1/E3</f>
        <v>0.5</v>
      </c>
      <c r="C6" s="53">
        <f>1/E4</f>
        <v>0.33333333333333331</v>
      </c>
      <c r="D6" s="53">
        <f>1/E5</f>
        <v>0.5</v>
      </c>
      <c r="E6" s="29">
        <v>1</v>
      </c>
      <c r="F6" s="26">
        <v>2</v>
      </c>
      <c r="G6" s="55">
        <v>2</v>
      </c>
      <c r="H6" s="55">
        <v>3</v>
      </c>
      <c r="I6" s="55">
        <v>2</v>
      </c>
      <c r="J6" s="55">
        <v>3</v>
      </c>
      <c r="K6" s="55">
        <v>3</v>
      </c>
      <c r="L6" s="55">
        <v>3</v>
      </c>
    </row>
    <row r="7" spans="1:14" ht="15.6" x14ac:dyDescent="0.3">
      <c r="A7" s="50" t="s">
        <v>5</v>
      </c>
      <c r="B7" s="53">
        <f>1/F3</f>
        <v>0.33333333333333331</v>
      </c>
      <c r="C7" s="53">
        <f>1/F4</f>
        <v>0.25</v>
      </c>
      <c r="D7" s="53">
        <f>1/F5</f>
        <v>0.5</v>
      </c>
      <c r="E7" s="53">
        <f>1/F6</f>
        <v>0.5</v>
      </c>
      <c r="F7" s="29">
        <v>1</v>
      </c>
      <c r="G7" s="55">
        <v>2</v>
      </c>
      <c r="H7" s="55">
        <v>2</v>
      </c>
      <c r="I7" s="55">
        <v>2</v>
      </c>
      <c r="J7" s="55">
        <v>3</v>
      </c>
      <c r="K7" s="55">
        <v>3</v>
      </c>
      <c r="L7" s="55">
        <v>2</v>
      </c>
    </row>
    <row r="8" spans="1:14" ht="15.6" x14ac:dyDescent="0.3">
      <c r="A8" s="50" t="s">
        <v>7</v>
      </c>
      <c r="B8" s="53">
        <f>1/G3</f>
        <v>0.5</v>
      </c>
      <c r="C8" s="54">
        <f>1/G4</f>
        <v>0.2</v>
      </c>
      <c r="D8" s="54">
        <f>1/G5</f>
        <v>0.25</v>
      </c>
      <c r="E8" s="54">
        <f>1/G6</f>
        <v>0.5</v>
      </c>
      <c r="F8" s="54">
        <f>1/G7</f>
        <v>0.5</v>
      </c>
      <c r="G8" s="59">
        <v>1</v>
      </c>
      <c r="H8" s="55">
        <v>3</v>
      </c>
      <c r="I8" s="55">
        <v>2</v>
      </c>
      <c r="J8" s="55">
        <v>3</v>
      </c>
      <c r="K8" s="55">
        <v>2</v>
      </c>
      <c r="L8" s="55">
        <v>3</v>
      </c>
    </row>
    <row r="9" spans="1:14" ht="15.6" x14ac:dyDescent="0.3">
      <c r="A9" s="50" t="s">
        <v>8</v>
      </c>
      <c r="B9" s="53">
        <f>1/H3</f>
        <v>0.33333333333333331</v>
      </c>
      <c r="C9" s="53">
        <f>1/H4</f>
        <v>0.16666666666666666</v>
      </c>
      <c r="D9" s="53">
        <f>1/H5</f>
        <v>0.5</v>
      </c>
      <c r="E9" s="53">
        <f>1/H6</f>
        <v>0.33333333333333331</v>
      </c>
      <c r="F9" s="53">
        <f>1/H7</f>
        <v>0.5</v>
      </c>
      <c r="G9" s="53">
        <f>1/H8</f>
        <v>0.33333333333333331</v>
      </c>
      <c r="H9" s="59">
        <v>1</v>
      </c>
      <c r="I9" s="55">
        <v>2</v>
      </c>
      <c r="J9" s="55">
        <v>2</v>
      </c>
      <c r="K9" s="55">
        <v>2</v>
      </c>
      <c r="L9" s="55">
        <v>2</v>
      </c>
    </row>
    <row r="10" spans="1:14" ht="15.6" x14ac:dyDescent="0.3">
      <c r="A10" s="50" t="s">
        <v>9</v>
      </c>
      <c r="B10" s="53">
        <f>1/I3</f>
        <v>0.25</v>
      </c>
      <c r="C10" s="53">
        <f>1/I4</f>
        <v>0.2</v>
      </c>
      <c r="D10" s="53">
        <f>1/I5</f>
        <v>0.5</v>
      </c>
      <c r="E10" s="53">
        <f>1/I6</f>
        <v>0.5</v>
      </c>
      <c r="F10" s="53">
        <f>1/I7</f>
        <v>0.5</v>
      </c>
      <c r="G10" s="53">
        <f>1/I8</f>
        <v>0.5</v>
      </c>
      <c r="H10" s="53">
        <f>1/I9</f>
        <v>0.5</v>
      </c>
      <c r="I10" s="60">
        <v>1</v>
      </c>
      <c r="J10" s="55">
        <v>3</v>
      </c>
      <c r="K10" s="55">
        <v>2</v>
      </c>
      <c r="L10" s="55">
        <v>3</v>
      </c>
    </row>
    <row r="11" spans="1:14" ht="15.6" x14ac:dyDescent="0.3">
      <c r="A11" s="50" t="s">
        <v>10</v>
      </c>
      <c r="B11" s="53">
        <f>1/J3</f>
        <v>0.2</v>
      </c>
      <c r="C11" s="53">
        <f>1/J4</f>
        <v>0.25</v>
      </c>
      <c r="D11" s="53">
        <f>1/J5</f>
        <v>0.33333333333333331</v>
      </c>
      <c r="E11" s="53">
        <f>1/J6</f>
        <v>0.33333333333333331</v>
      </c>
      <c r="F11" s="54">
        <f>1/J7</f>
        <v>0.33333333333333331</v>
      </c>
      <c r="G11" s="84">
        <f>1/J8</f>
        <v>0.33333333333333331</v>
      </c>
      <c r="H11" s="84">
        <f>1/J9</f>
        <v>0.5</v>
      </c>
      <c r="I11" s="85">
        <f>1/J10</f>
        <v>0.33333333333333331</v>
      </c>
      <c r="J11" s="61">
        <v>1</v>
      </c>
      <c r="K11" s="26">
        <v>2</v>
      </c>
      <c r="L11" s="55">
        <v>3</v>
      </c>
      <c r="M11" s="52"/>
      <c r="N11" s="52"/>
    </row>
    <row r="12" spans="1:14" ht="15.6" x14ac:dyDescent="0.3">
      <c r="A12" s="50" t="s">
        <v>11</v>
      </c>
      <c r="B12" s="65">
        <f>1/K3</f>
        <v>0.16666666666666666</v>
      </c>
      <c r="C12" s="65">
        <f>1/K4</f>
        <v>0.33333333333333331</v>
      </c>
      <c r="D12" s="65">
        <f>1/K5</f>
        <v>0.25</v>
      </c>
      <c r="E12" s="65">
        <f>1/K6</f>
        <v>0.33333333333333331</v>
      </c>
      <c r="F12" s="79">
        <f>1/K7</f>
        <v>0.33333333333333331</v>
      </c>
      <c r="G12" s="81">
        <f>1/K8</f>
        <v>0.5</v>
      </c>
      <c r="H12" s="81">
        <f>1/K9</f>
        <v>0.5</v>
      </c>
      <c r="I12" s="83">
        <f>1/K10</f>
        <v>0.5</v>
      </c>
      <c r="J12" s="80">
        <f>1/K11</f>
        <v>0.5</v>
      </c>
      <c r="K12" s="61">
        <v>1</v>
      </c>
      <c r="L12" s="26">
        <v>3</v>
      </c>
      <c r="M12" s="52"/>
      <c r="N12" s="52"/>
    </row>
    <row r="13" spans="1:14" ht="16.2" thickBot="1" x14ac:dyDescent="0.35">
      <c r="A13" s="50" t="s">
        <v>12</v>
      </c>
      <c r="B13" s="79">
        <f>1/L3</f>
        <v>0.14285714285714285</v>
      </c>
      <c r="C13" s="80">
        <f>1/L4</f>
        <v>0.5</v>
      </c>
      <c r="D13" s="80">
        <f>1/L5</f>
        <v>0.5</v>
      </c>
      <c r="E13" s="80">
        <f>1/L6</f>
        <v>0.33333333333333331</v>
      </c>
      <c r="F13" s="80">
        <f>1/L7</f>
        <v>0.5</v>
      </c>
      <c r="G13" s="81">
        <f>1/L8</f>
        <v>0.33333333333333331</v>
      </c>
      <c r="H13" s="81">
        <f>1/L9</f>
        <v>0.5</v>
      </c>
      <c r="I13" s="81">
        <f>1/L10</f>
        <v>0.33333333333333331</v>
      </c>
      <c r="J13" s="80">
        <f>1/L11</f>
        <v>0.33333333333333331</v>
      </c>
      <c r="K13" s="82">
        <f>1/L12</f>
        <v>0.33333333333333331</v>
      </c>
      <c r="L13" s="61">
        <v>1</v>
      </c>
      <c r="M13" s="39"/>
      <c r="N13" s="52"/>
    </row>
    <row r="14" spans="1:14" ht="15" thickBot="1" x14ac:dyDescent="0.35">
      <c r="A14" s="5" t="s">
        <v>17</v>
      </c>
      <c r="B14" s="6">
        <f t="shared" ref="B14:L14" si="0">SUM(B3:B13)</f>
        <v>3.9023809523809523</v>
      </c>
      <c r="C14" s="7">
        <f t="shared" si="0"/>
        <v>10.733333333333333</v>
      </c>
      <c r="D14" s="7">
        <f t="shared" si="0"/>
        <v>9.3333333333333339</v>
      </c>
      <c r="E14" s="6">
        <f t="shared" si="0"/>
        <v>10.833333333333336</v>
      </c>
      <c r="F14" s="7">
        <f t="shared" si="0"/>
        <v>14.666666666666668</v>
      </c>
      <c r="G14" s="7">
        <f t="shared" si="0"/>
        <v>17.999999999999996</v>
      </c>
      <c r="H14" s="6">
        <f t="shared" si="0"/>
        <v>22</v>
      </c>
      <c r="I14" s="7">
        <f t="shared" si="0"/>
        <v>21.166666666666664</v>
      </c>
      <c r="J14" s="7">
        <f t="shared" si="0"/>
        <v>27.833333333333332</v>
      </c>
      <c r="K14" s="6">
        <f t="shared" si="0"/>
        <v>28.333333333333332</v>
      </c>
      <c r="L14" s="7">
        <f t="shared" si="0"/>
        <v>31</v>
      </c>
    </row>
    <row r="15" spans="1:14" x14ac:dyDescent="0.3">
      <c r="A15" s="30"/>
      <c r="B15" s="31"/>
      <c r="C15" s="31"/>
      <c r="D15" s="31"/>
      <c r="E15" s="31"/>
      <c r="F15" s="31"/>
      <c r="G15" s="32"/>
      <c r="H15" s="32"/>
      <c r="I15" s="32"/>
    </row>
    <row r="16" spans="1:14" ht="210" customHeight="1" x14ac:dyDescent="0.3">
      <c r="A16" s="30"/>
      <c r="B16" s="31"/>
      <c r="C16" s="31"/>
      <c r="D16" s="31"/>
      <c r="E16" s="31"/>
      <c r="F16" s="31"/>
      <c r="G16" s="32"/>
      <c r="H16" s="32"/>
      <c r="I16" s="32"/>
    </row>
    <row r="17" spans="1:16" x14ac:dyDescent="0.3">
      <c r="G17" s="32"/>
      <c r="H17" s="32"/>
      <c r="I17" s="32"/>
    </row>
    <row r="18" spans="1:16" ht="15" thickBot="1" x14ac:dyDescent="0.35">
      <c r="A18" s="2" t="s">
        <v>26</v>
      </c>
      <c r="B18" s="2"/>
    </row>
    <row r="19" spans="1:16" ht="29.4" thickBot="1" x14ac:dyDescent="0.35">
      <c r="A19" s="73" t="s">
        <v>25</v>
      </c>
      <c r="B19" s="74" t="s">
        <v>1</v>
      </c>
      <c r="C19" s="74" t="s">
        <v>2</v>
      </c>
      <c r="D19" s="74" t="s">
        <v>3</v>
      </c>
      <c r="E19" s="74" t="s">
        <v>4</v>
      </c>
      <c r="F19" s="75" t="s">
        <v>5</v>
      </c>
      <c r="G19" s="74" t="s">
        <v>7</v>
      </c>
      <c r="H19" s="74" t="s">
        <v>8</v>
      </c>
      <c r="I19" s="74" t="s">
        <v>9</v>
      </c>
      <c r="J19" s="74" t="s">
        <v>10</v>
      </c>
      <c r="K19" s="75" t="s">
        <v>11</v>
      </c>
      <c r="L19" s="76" t="s">
        <v>12</v>
      </c>
      <c r="M19" s="66" t="s">
        <v>20</v>
      </c>
      <c r="N19" s="110" t="s">
        <v>18</v>
      </c>
      <c r="O19" s="111" t="s">
        <v>19</v>
      </c>
    </row>
    <row r="20" spans="1:16" x14ac:dyDescent="0.3">
      <c r="A20" s="68" t="s">
        <v>1</v>
      </c>
      <c r="B20" s="69">
        <f t="shared" ref="B20:B30" si="1">$B3/B$14</f>
        <v>0.25625381330079317</v>
      </c>
      <c r="C20" s="69">
        <f t="shared" ref="C20:C30" si="2">$C3/C$14</f>
        <v>0.65217391304347827</v>
      </c>
      <c r="D20" s="69">
        <f t="shared" ref="D20:D30" si="3">$D3/D$14</f>
        <v>0.3214285714285714</v>
      </c>
      <c r="E20" s="69">
        <f t="shared" ref="E20:E30" si="4">$E3/E$14</f>
        <v>0.18461538461538457</v>
      </c>
      <c r="F20" s="70">
        <f t="shared" ref="F20:F30" si="5">$F3/F$14</f>
        <v>0.20454545454545453</v>
      </c>
      <c r="G20" s="69">
        <f t="shared" ref="G20:G30" si="6">$G3/G$14</f>
        <v>0.11111111111111113</v>
      </c>
      <c r="H20" s="69">
        <f t="shared" ref="H20:H30" si="7">$H3/H$14</f>
        <v>0.13636363636363635</v>
      </c>
      <c r="I20" s="69">
        <f t="shared" ref="I20:I30" si="8">$I3/I$14</f>
        <v>0.18897637795275593</v>
      </c>
      <c r="J20" s="69">
        <f t="shared" ref="J20:J30" si="9">$J3/J$14</f>
        <v>0.17964071856287425</v>
      </c>
      <c r="K20" s="70">
        <f t="shared" ref="K20:K30" si="10">$K3/K$14</f>
        <v>0.21176470588235294</v>
      </c>
      <c r="L20" s="71">
        <f t="shared" ref="L20:L30" si="11">$L3/L$14</f>
        <v>0.22580645161290322</v>
      </c>
      <c r="M20" s="72">
        <f t="shared" ref="M20:M30" si="12">SUM(B20:L20)</f>
        <v>2.6726801384193157</v>
      </c>
      <c r="N20" s="46">
        <f t="shared" ref="N20:N30" si="13">AVERAGE(M20/11)</f>
        <v>0.24297092167448325</v>
      </c>
      <c r="O20" s="11">
        <f>MMULT(B3:L3,N20:N30)/N20</f>
        <v>14.05114824783734</v>
      </c>
    </row>
    <row r="21" spans="1:16" x14ac:dyDescent="0.3">
      <c r="A21" s="8" t="s">
        <v>2</v>
      </c>
      <c r="B21" s="3">
        <f t="shared" si="1"/>
        <v>3.6607687614399025E-2</v>
      </c>
      <c r="C21" s="3">
        <f t="shared" si="2"/>
        <v>9.3167701863354047E-2</v>
      </c>
      <c r="D21" s="3">
        <f t="shared" si="3"/>
        <v>0.21428571428571427</v>
      </c>
      <c r="E21" s="3">
        <f t="shared" si="4"/>
        <v>0.27692307692307688</v>
      </c>
      <c r="F21" s="41">
        <f t="shared" si="5"/>
        <v>0.27272727272727271</v>
      </c>
      <c r="G21" s="3">
        <f t="shared" si="6"/>
        <v>0.27777777777777785</v>
      </c>
      <c r="H21" s="3">
        <f t="shared" si="7"/>
        <v>0.27272727272727271</v>
      </c>
      <c r="I21" s="3">
        <f t="shared" si="8"/>
        <v>0.23622047244094491</v>
      </c>
      <c r="J21" s="3">
        <f t="shared" si="9"/>
        <v>0.1437125748502994</v>
      </c>
      <c r="K21" s="41">
        <f t="shared" si="10"/>
        <v>0.10588235294117647</v>
      </c>
      <c r="L21" s="4">
        <f t="shared" si="11"/>
        <v>6.4516129032258063E-2</v>
      </c>
      <c r="M21" s="44">
        <f t="shared" si="12"/>
        <v>1.9945480331835463</v>
      </c>
      <c r="N21" s="47">
        <f t="shared" si="13"/>
        <v>0.1813225484712315</v>
      </c>
      <c r="O21" s="12">
        <f>MMULT(B4:L4,N20:N30)/N21</f>
        <v>12.844058648448527</v>
      </c>
    </row>
    <row r="22" spans="1:16" x14ac:dyDescent="0.3">
      <c r="A22" s="8" t="s">
        <v>3</v>
      </c>
      <c r="B22" s="3">
        <f t="shared" si="1"/>
        <v>8.541793776693106E-2</v>
      </c>
      <c r="C22" s="3">
        <f t="shared" si="2"/>
        <v>4.6583850931677023E-2</v>
      </c>
      <c r="D22" s="3">
        <f t="shared" si="3"/>
        <v>0.10714285714285714</v>
      </c>
      <c r="E22" s="3">
        <f t="shared" si="4"/>
        <v>0.18461538461538457</v>
      </c>
      <c r="F22" s="41">
        <f t="shared" si="5"/>
        <v>0.13636363636363635</v>
      </c>
      <c r="G22" s="3">
        <f t="shared" si="6"/>
        <v>0.22222222222222227</v>
      </c>
      <c r="H22" s="3">
        <f t="shared" si="7"/>
        <v>9.0909090909090912E-2</v>
      </c>
      <c r="I22" s="3">
        <f t="shared" si="8"/>
        <v>9.4488188976377965E-2</v>
      </c>
      <c r="J22" s="3">
        <f t="shared" si="9"/>
        <v>0.10778443113772455</v>
      </c>
      <c r="K22" s="41">
        <f t="shared" si="10"/>
        <v>0.14117647058823529</v>
      </c>
      <c r="L22" s="4">
        <f t="shared" si="11"/>
        <v>6.4516129032258063E-2</v>
      </c>
      <c r="M22" s="44">
        <f t="shared" si="12"/>
        <v>1.2812201996863952</v>
      </c>
      <c r="N22" s="47">
        <f t="shared" si="13"/>
        <v>0.11647456360785412</v>
      </c>
      <c r="O22" s="12">
        <f>MMULT(B5:L5,N20:N30)/N22</f>
        <v>12.553370748273641</v>
      </c>
    </row>
    <row r="23" spans="1:16" x14ac:dyDescent="0.3">
      <c r="A23" s="8" t="s">
        <v>4</v>
      </c>
      <c r="B23" s="3">
        <f t="shared" si="1"/>
        <v>0.12812690665039658</v>
      </c>
      <c r="C23" s="3">
        <f t="shared" si="2"/>
        <v>3.1055900621118012E-2</v>
      </c>
      <c r="D23" s="3">
        <f t="shared" si="3"/>
        <v>5.3571428571428568E-2</v>
      </c>
      <c r="E23" s="3">
        <f t="shared" si="4"/>
        <v>9.2307692307692285E-2</v>
      </c>
      <c r="F23" s="41">
        <f t="shared" si="5"/>
        <v>0.13636363636363635</v>
      </c>
      <c r="G23" s="3">
        <f t="shared" si="6"/>
        <v>0.11111111111111113</v>
      </c>
      <c r="H23" s="3">
        <f t="shared" si="7"/>
        <v>0.13636363636363635</v>
      </c>
      <c r="I23" s="3">
        <f t="shared" si="8"/>
        <v>9.4488188976377965E-2</v>
      </c>
      <c r="J23" s="3">
        <f t="shared" si="9"/>
        <v>0.10778443113772455</v>
      </c>
      <c r="K23" s="41">
        <f t="shared" si="10"/>
        <v>0.10588235294117647</v>
      </c>
      <c r="L23" s="4">
        <f t="shared" si="11"/>
        <v>9.6774193548387094E-2</v>
      </c>
      <c r="M23" s="44">
        <f t="shared" si="12"/>
        <v>1.0938294785926854</v>
      </c>
      <c r="N23" s="46">
        <f t="shared" si="13"/>
        <v>9.9439043508425945E-2</v>
      </c>
      <c r="O23" s="11">
        <f>MMULT(B6:L6,N20:N30)/N23</f>
        <v>12.207325825053935</v>
      </c>
    </row>
    <row r="24" spans="1:16" x14ac:dyDescent="0.3">
      <c r="A24" s="8" t="s">
        <v>5</v>
      </c>
      <c r="B24" s="3">
        <f t="shared" si="1"/>
        <v>8.541793776693106E-2</v>
      </c>
      <c r="C24" s="3">
        <f t="shared" si="2"/>
        <v>2.3291925465838512E-2</v>
      </c>
      <c r="D24" s="3">
        <f t="shared" si="3"/>
        <v>5.3571428571428568E-2</v>
      </c>
      <c r="E24" s="3">
        <f t="shared" si="4"/>
        <v>4.6153846153846143E-2</v>
      </c>
      <c r="F24" s="41">
        <f t="shared" si="5"/>
        <v>6.8181818181818177E-2</v>
      </c>
      <c r="G24" s="3">
        <f t="shared" si="6"/>
        <v>0.11111111111111113</v>
      </c>
      <c r="H24" s="3">
        <f t="shared" si="7"/>
        <v>9.0909090909090912E-2</v>
      </c>
      <c r="I24" s="3">
        <f t="shared" si="8"/>
        <v>9.4488188976377965E-2</v>
      </c>
      <c r="J24" s="3">
        <f t="shared" si="9"/>
        <v>0.10778443113772455</v>
      </c>
      <c r="K24" s="41">
        <f t="shared" si="10"/>
        <v>0.10588235294117647</v>
      </c>
      <c r="L24" s="4">
        <f t="shared" si="11"/>
        <v>6.4516129032258063E-2</v>
      </c>
      <c r="M24" s="44">
        <f t="shared" si="12"/>
        <v>0.85130826024760164</v>
      </c>
      <c r="N24" s="47">
        <f t="shared" si="13"/>
        <v>7.7391660022509245E-2</v>
      </c>
      <c r="O24" s="12">
        <f>MMULT(B7:L7,N20:N30)/N24</f>
        <v>12.267513655489479</v>
      </c>
    </row>
    <row r="25" spans="1:16" x14ac:dyDescent="0.3">
      <c r="A25" s="8" t="s">
        <v>7</v>
      </c>
      <c r="B25" s="3">
        <f t="shared" si="1"/>
        <v>0.12812690665039658</v>
      </c>
      <c r="C25" s="3">
        <f t="shared" si="2"/>
        <v>1.8633540372670811E-2</v>
      </c>
      <c r="D25" s="3">
        <f t="shared" si="3"/>
        <v>2.6785714285714284E-2</v>
      </c>
      <c r="E25" s="3">
        <f t="shared" si="4"/>
        <v>4.6153846153846143E-2</v>
      </c>
      <c r="F25" s="41">
        <f t="shared" si="5"/>
        <v>3.4090909090909088E-2</v>
      </c>
      <c r="G25" s="3">
        <f t="shared" si="6"/>
        <v>5.5555555555555566E-2</v>
      </c>
      <c r="H25" s="3">
        <f t="shared" si="7"/>
        <v>0.13636363636363635</v>
      </c>
      <c r="I25" s="3">
        <f t="shared" si="8"/>
        <v>9.4488188976377965E-2</v>
      </c>
      <c r="J25" s="3">
        <f t="shared" si="9"/>
        <v>0.10778443113772455</v>
      </c>
      <c r="K25" s="41">
        <f t="shared" si="10"/>
        <v>7.0588235294117646E-2</v>
      </c>
      <c r="L25" s="4">
        <f t="shared" si="11"/>
        <v>9.6774193548387094E-2</v>
      </c>
      <c r="M25" s="44">
        <f t="shared" si="12"/>
        <v>0.81534515742933611</v>
      </c>
      <c r="N25" s="47">
        <f t="shared" si="13"/>
        <v>7.4122287039030552E-2</v>
      </c>
      <c r="O25" s="12">
        <f>MMULT(B8:L8,N20:N30)/N25</f>
        <v>11.956971977491053</v>
      </c>
    </row>
    <row r="26" spans="1:16" x14ac:dyDescent="0.3">
      <c r="A26" s="8" t="s">
        <v>8</v>
      </c>
      <c r="B26" s="3">
        <f t="shared" si="1"/>
        <v>8.541793776693106E-2</v>
      </c>
      <c r="C26" s="3">
        <f t="shared" si="2"/>
        <v>1.5527950310559006E-2</v>
      </c>
      <c r="D26" s="3">
        <f t="shared" si="3"/>
        <v>5.3571428571428568E-2</v>
      </c>
      <c r="E26" s="3">
        <f t="shared" si="4"/>
        <v>3.0769230769230761E-2</v>
      </c>
      <c r="F26" s="41">
        <f t="shared" si="5"/>
        <v>3.4090909090909088E-2</v>
      </c>
      <c r="G26" s="3">
        <f t="shared" si="6"/>
        <v>1.8518518518518521E-2</v>
      </c>
      <c r="H26" s="3">
        <f t="shared" si="7"/>
        <v>4.5454545454545456E-2</v>
      </c>
      <c r="I26" s="3">
        <f t="shared" si="8"/>
        <v>9.4488188976377965E-2</v>
      </c>
      <c r="J26" s="3">
        <f t="shared" si="9"/>
        <v>7.1856287425149698E-2</v>
      </c>
      <c r="K26" s="41">
        <f t="shared" si="10"/>
        <v>7.0588235294117646E-2</v>
      </c>
      <c r="L26" s="4">
        <f t="shared" si="11"/>
        <v>6.4516129032258063E-2</v>
      </c>
      <c r="M26" s="44">
        <f t="shared" si="12"/>
        <v>0.58479936121002574</v>
      </c>
      <c r="N26" s="46">
        <f t="shared" si="13"/>
        <v>5.3163578291820522E-2</v>
      </c>
      <c r="O26" s="11">
        <f>MMULT(B9:L9,N20:N30)/N26</f>
        <v>11.838781623025405</v>
      </c>
    </row>
    <row r="27" spans="1:16" x14ac:dyDescent="0.3">
      <c r="A27" s="8" t="s">
        <v>9</v>
      </c>
      <c r="B27" s="3">
        <f t="shared" si="1"/>
        <v>6.4063453325198291E-2</v>
      </c>
      <c r="C27" s="3">
        <f t="shared" si="2"/>
        <v>1.8633540372670811E-2</v>
      </c>
      <c r="D27" s="3">
        <f t="shared" si="3"/>
        <v>5.3571428571428568E-2</v>
      </c>
      <c r="E27" s="3">
        <f t="shared" si="4"/>
        <v>4.6153846153846143E-2</v>
      </c>
      <c r="F27" s="41">
        <f t="shared" si="5"/>
        <v>3.4090909090909088E-2</v>
      </c>
      <c r="G27" s="3">
        <f t="shared" si="6"/>
        <v>2.7777777777777783E-2</v>
      </c>
      <c r="H27" s="3">
        <f t="shared" si="7"/>
        <v>2.2727272727272728E-2</v>
      </c>
      <c r="I27" s="3">
        <f t="shared" si="8"/>
        <v>4.7244094488188983E-2</v>
      </c>
      <c r="J27" s="3">
        <f t="shared" si="9"/>
        <v>0.10778443113772455</v>
      </c>
      <c r="K27" s="41">
        <f t="shared" si="10"/>
        <v>7.0588235294117646E-2</v>
      </c>
      <c r="L27" s="4">
        <f t="shared" si="11"/>
        <v>9.6774193548387094E-2</v>
      </c>
      <c r="M27" s="44">
        <f t="shared" si="12"/>
        <v>0.58940918248752172</v>
      </c>
      <c r="N27" s="47">
        <f t="shared" si="13"/>
        <v>5.3582652953411067E-2</v>
      </c>
      <c r="O27" s="12">
        <f>MMULT(B10:L10,N20:N30)/N27</f>
        <v>11.778089410071393</v>
      </c>
    </row>
    <row r="28" spans="1:16" x14ac:dyDescent="0.3">
      <c r="A28" s="8" t="s">
        <v>10</v>
      </c>
      <c r="B28" s="3">
        <f t="shared" si="1"/>
        <v>5.1250762660158634E-2</v>
      </c>
      <c r="C28" s="3">
        <f t="shared" si="2"/>
        <v>2.3291925465838512E-2</v>
      </c>
      <c r="D28" s="3">
        <f t="shared" si="3"/>
        <v>3.5714285714285712E-2</v>
      </c>
      <c r="E28" s="3">
        <f t="shared" si="4"/>
        <v>3.0769230769230761E-2</v>
      </c>
      <c r="F28" s="41">
        <f t="shared" si="5"/>
        <v>2.2727272727272724E-2</v>
      </c>
      <c r="G28" s="3">
        <f t="shared" si="6"/>
        <v>1.8518518518518521E-2</v>
      </c>
      <c r="H28" s="3">
        <f t="shared" si="7"/>
        <v>2.2727272727272728E-2</v>
      </c>
      <c r="I28" s="3">
        <f t="shared" si="8"/>
        <v>1.5748031496062992E-2</v>
      </c>
      <c r="J28" s="3">
        <f t="shared" si="9"/>
        <v>3.5928143712574849E-2</v>
      </c>
      <c r="K28" s="41">
        <f t="shared" si="10"/>
        <v>7.0588235294117646E-2</v>
      </c>
      <c r="L28" s="4">
        <f t="shared" si="11"/>
        <v>9.6774193548387094E-2</v>
      </c>
      <c r="M28" s="44">
        <f t="shared" si="12"/>
        <v>0.42403787263372017</v>
      </c>
      <c r="N28" s="47">
        <f t="shared" si="13"/>
        <v>3.8548897512156378E-2</v>
      </c>
      <c r="O28" s="12">
        <f>MMULT(B11:L11,N20:N30)/N28</f>
        <v>11.77624779423482</v>
      </c>
    </row>
    <row r="29" spans="1:16" x14ac:dyDescent="0.3">
      <c r="A29" s="8" t="s">
        <v>11</v>
      </c>
      <c r="B29" s="3">
        <f t="shared" si="1"/>
        <v>4.270896888346553E-2</v>
      </c>
      <c r="C29" s="3">
        <f t="shared" si="2"/>
        <v>3.1055900621118012E-2</v>
      </c>
      <c r="D29" s="3">
        <f t="shared" si="3"/>
        <v>2.6785714285714284E-2</v>
      </c>
      <c r="E29" s="3">
        <f t="shared" si="4"/>
        <v>3.0769230769230761E-2</v>
      </c>
      <c r="F29" s="41">
        <f t="shared" si="5"/>
        <v>2.2727272727272724E-2</v>
      </c>
      <c r="G29" s="3">
        <f t="shared" si="6"/>
        <v>2.7777777777777783E-2</v>
      </c>
      <c r="H29" s="3">
        <f t="shared" si="7"/>
        <v>2.2727272727272728E-2</v>
      </c>
      <c r="I29" s="3">
        <f t="shared" si="8"/>
        <v>2.3622047244094491E-2</v>
      </c>
      <c r="J29" s="3">
        <f t="shared" si="9"/>
        <v>1.7964071856287425E-2</v>
      </c>
      <c r="K29" s="41">
        <f t="shared" si="10"/>
        <v>3.5294117647058823E-2</v>
      </c>
      <c r="L29" s="4">
        <f t="shared" si="11"/>
        <v>9.6774193548387094E-2</v>
      </c>
      <c r="M29" s="44">
        <f t="shared" si="12"/>
        <v>0.37820656808767972</v>
      </c>
      <c r="N29" s="46">
        <f t="shared" si="13"/>
        <v>3.4382415280698159E-2</v>
      </c>
      <c r="O29" s="11">
        <f>MMULT(B12:L12,N20:N30)/N29</f>
        <v>12.183368344621204</v>
      </c>
    </row>
    <row r="30" spans="1:16" ht="15" thickBot="1" x14ac:dyDescent="0.35">
      <c r="A30" s="92" t="s">
        <v>12</v>
      </c>
      <c r="B30" s="93">
        <f t="shared" si="1"/>
        <v>3.6607687614399025E-2</v>
      </c>
      <c r="C30" s="93">
        <f t="shared" si="2"/>
        <v>4.6583850931677023E-2</v>
      </c>
      <c r="D30" s="93">
        <f t="shared" si="3"/>
        <v>5.3571428571428568E-2</v>
      </c>
      <c r="E30" s="93">
        <f t="shared" si="4"/>
        <v>3.0769230769230761E-2</v>
      </c>
      <c r="F30" s="94">
        <f t="shared" si="5"/>
        <v>3.4090909090909088E-2</v>
      </c>
      <c r="G30" s="93">
        <f t="shared" si="6"/>
        <v>1.8518518518518521E-2</v>
      </c>
      <c r="H30" s="93">
        <f t="shared" si="7"/>
        <v>2.2727272727272728E-2</v>
      </c>
      <c r="I30" s="93">
        <f t="shared" si="8"/>
        <v>1.5748031496062992E-2</v>
      </c>
      <c r="J30" s="93">
        <f t="shared" si="9"/>
        <v>1.1976047904191616E-2</v>
      </c>
      <c r="K30" s="94">
        <f t="shared" si="10"/>
        <v>1.1764705882352941E-2</v>
      </c>
      <c r="L30" s="115">
        <f t="shared" si="11"/>
        <v>3.2258064516129031E-2</v>
      </c>
      <c r="M30" s="45">
        <f t="shared" si="12"/>
        <v>0.31461574802217229</v>
      </c>
      <c r="N30" s="48">
        <f t="shared" si="13"/>
        <v>2.8601431638379301E-2</v>
      </c>
      <c r="O30" s="13">
        <f>MMULT(B13:L13,N20:N30)/N30</f>
        <v>13.19908884424067</v>
      </c>
    </row>
    <row r="31" spans="1:16" ht="15" thickBot="1" x14ac:dyDescent="0.35">
      <c r="A31" s="95" t="s">
        <v>24</v>
      </c>
      <c r="B31" s="96">
        <f t="shared" ref="B31:L31" si="14">SUM(B20:B30)</f>
        <v>1</v>
      </c>
      <c r="C31" s="96">
        <f t="shared" si="14"/>
        <v>1</v>
      </c>
      <c r="D31" s="96">
        <f t="shared" si="14"/>
        <v>1</v>
      </c>
      <c r="E31" s="96">
        <f t="shared" si="14"/>
        <v>0.99999999999999978</v>
      </c>
      <c r="F31" s="96">
        <f t="shared" si="14"/>
        <v>0.99999999999999978</v>
      </c>
      <c r="G31" s="96">
        <f t="shared" si="14"/>
        <v>1.0000000000000002</v>
      </c>
      <c r="H31" s="96">
        <f t="shared" si="14"/>
        <v>0.99999999999999989</v>
      </c>
      <c r="I31" s="96">
        <f t="shared" si="14"/>
        <v>1.0000000000000002</v>
      </c>
      <c r="J31" s="96">
        <f t="shared" si="14"/>
        <v>0.99999999999999989</v>
      </c>
      <c r="K31" s="96">
        <f t="shared" si="14"/>
        <v>0.99999999999999978</v>
      </c>
      <c r="L31" s="97">
        <f t="shared" si="14"/>
        <v>1.0000000000000002</v>
      </c>
    </row>
    <row r="32" spans="1:16" x14ac:dyDescent="0.3">
      <c r="A32" s="67"/>
      <c r="N32" s="14" t="s">
        <v>0</v>
      </c>
      <c r="O32" s="15">
        <v>11</v>
      </c>
      <c r="P32" s="1"/>
    </row>
    <row r="33" spans="14:15" x14ac:dyDescent="0.3">
      <c r="N33" s="16" t="s">
        <v>21</v>
      </c>
      <c r="O33" s="17">
        <f>(AVERAGE(O20:O30)-O32)/(O32-1)</f>
        <v>0.14232695562534053</v>
      </c>
    </row>
    <row r="34" spans="14:15" x14ac:dyDescent="0.3">
      <c r="N34" s="18" t="s">
        <v>23</v>
      </c>
      <c r="O34" s="19">
        <f>IF(O32=2,0,IF(O32=3,0.58,IF(O32=4,0.9,IF(O32=5,1.12,IF(O32=6,1.24,IF(O32=7,1.32,IF(O32=8,1.41,IF(O32=9,1.46,IF(O32=10,1.49,IF(O32=11,1.92,IF(O32=12,2.1)))))))))))</f>
        <v>1.92</v>
      </c>
    </row>
    <row r="35" spans="14:15" ht="15" thickBot="1" x14ac:dyDescent="0.35">
      <c r="N35" s="20" t="s">
        <v>22</v>
      </c>
      <c r="O35" s="21">
        <f>O33/O34</f>
        <v>7.4128622721531534E-2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Conservation 4x4</vt:lpstr>
      <vt:lpstr>Restoration 5x5</vt:lpstr>
      <vt:lpstr>3x3</vt:lpstr>
      <vt:lpstr>6x6</vt:lpstr>
      <vt:lpstr>7x7</vt:lpstr>
      <vt:lpstr>8x8</vt:lpstr>
      <vt:lpstr>9x9</vt:lpstr>
      <vt:lpstr>10x10</vt:lpstr>
      <vt:lpstr>11x11</vt:lpstr>
      <vt:lpstr>12x12</vt:lpstr>
      <vt:lpstr>Reference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Geoheco</dc:creator>
  <cp:lastModifiedBy>Luara Tourinho</cp:lastModifiedBy>
  <dcterms:created xsi:type="dcterms:W3CDTF">2014-06-11T17:10:51Z</dcterms:created>
  <dcterms:modified xsi:type="dcterms:W3CDTF">2022-02-20T00:06:21Z</dcterms:modified>
</cp:coreProperties>
</file>